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1400" activeTab="5"/>
  </bookViews>
  <sheets>
    <sheet name="Estado de Situación" sheetId="2" r:id="rId1"/>
    <sheet name="Est. de Rendimiento Fin" sheetId="3" r:id="rId2"/>
    <sheet name="Cambio del Patrimonio" sheetId="4" r:id="rId3"/>
    <sheet name="Flujo de Efectivo" sheetId="5" r:id="rId4"/>
    <sheet name="Estado Comparativo" sheetId="7" r:id="rId5"/>
    <sheet name="NOTAS 7 AL 48 " sheetId="8" r:id="rId6"/>
    <sheet name="NOTA PPE" sheetId="9" r:id="rId7"/>
    <sheet name="Hoja3" sheetId="10" r:id="rId8"/>
  </sheets>
  <definedNames>
    <definedName name="OLE_LINK1" localSheetId="5">'NOTAS 7 AL 48 '!$A$4</definedName>
    <definedName name="OLE_LINK3" localSheetId="5">'NOTAS 7 AL 48 '!#REF!</definedName>
    <definedName name="OLE_LINK4" localSheetId="5">'NOTAS 7 AL 48 '!#REF!</definedName>
  </definedNames>
  <calcPr calcId="125725"/>
</workbook>
</file>

<file path=xl/calcChain.xml><?xml version="1.0" encoding="utf-8"?>
<calcChain xmlns="http://schemas.openxmlformats.org/spreadsheetml/2006/main">
  <c r="B34" i="2"/>
  <c r="E210" i="8"/>
  <c r="G218"/>
  <c r="E141" l="1"/>
  <c r="B12" i="3" s="1"/>
  <c r="E129" i="8"/>
  <c r="B11" i="3" s="1"/>
  <c r="G25" i="8"/>
  <c r="B27"/>
  <c r="B30" s="1"/>
  <c r="D9" i="7"/>
  <c r="E13"/>
  <c r="F13"/>
  <c r="C9"/>
  <c r="B32" i="8" l="1"/>
  <c r="B33" s="1"/>
  <c r="E194"/>
  <c r="E119"/>
  <c r="E108"/>
  <c r="E21"/>
  <c r="E11"/>
  <c r="E59" l="1"/>
  <c r="E71"/>
  <c r="F27" l="1"/>
  <c r="E27"/>
  <c r="E30" s="1"/>
  <c r="F17" i="4" l="1"/>
  <c r="B22" i="5"/>
  <c r="B28"/>
  <c r="B29" s="1"/>
  <c r="B18"/>
  <c r="B16"/>
  <c r="B23"/>
  <c r="E218" i="8"/>
  <c r="E184"/>
  <c r="E183"/>
  <c r="E79"/>
  <c r="B26" i="2" s="1"/>
  <c r="B27" s="1"/>
  <c r="B10" i="3"/>
  <c r="B9"/>
  <c r="G26" i="8"/>
  <c r="B13" i="3" l="1"/>
  <c r="B24" i="5"/>
  <c r="F15" i="7"/>
  <c r="E15"/>
  <c r="F14"/>
  <c r="E14"/>
  <c r="D16"/>
  <c r="G195" i="8"/>
  <c r="G59"/>
  <c r="G37"/>
  <c r="F38"/>
  <c r="C23" i="7"/>
  <c r="C24"/>
  <c r="F44" i="8" l="1"/>
  <c r="C16" i="7"/>
  <c r="E13" i="4" l="1"/>
  <c r="D23" i="2"/>
  <c r="B32"/>
  <c r="B10" i="5" l="1"/>
  <c r="B22" i="2" l="1"/>
  <c r="F33" i="8"/>
  <c r="B21" i="2" l="1"/>
  <c r="B23" s="1"/>
  <c r="B29" s="1"/>
  <c r="G108" i="8"/>
  <c r="G86"/>
  <c r="D24" i="5"/>
  <c r="E51" i="8" l="1"/>
  <c r="E193"/>
  <c r="B10" i="2"/>
  <c r="G71" i="8"/>
  <c r="G51"/>
  <c r="G21"/>
  <c r="D9" i="5" l="1"/>
  <c r="D16" i="2"/>
  <c r="D19" i="5" l="1"/>
  <c r="E84" i="8"/>
  <c r="G29"/>
  <c r="G28"/>
  <c r="G41" l="1"/>
  <c r="G40"/>
  <c r="G36"/>
  <c r="B9" i="5" l="1"/>
  <c r="E31" i="8" l="1"/>
  <c r="E32" s="1"/>
  <c r="D27"/>
  <c r="C27"/>
  <c r="C30" s="1"/>
  <c r="G27" l="1"/>
  <c r="D30"/>
  <c r="G30" s="1"/>
  <c r="C32"/>
  <c r="C33" s="1"/>
  <c r="E191"/>
  <c r="G31"/>
  <c r="E33"/>
  <c r="E42"/>
  <c r="D43"/>
  <c r="C43"/>
  <c r="D38"/>
  <c r="C38"/>
  <c r="D29" i="2"/>
  <c r="B20" i="3"/>
  <c r="E185" i="8"/>
  <c r="B18" i="3" s="1"/>
  <c r="E162" i="8"/>
  <c r="B16" i="3" s="1"/>
  <c r="E195" i="8" l="1"/>
  <c r="E192"/>
  <c r="B19" i="3"/>
  <c r="D32" i="8"/>
  <c r="G42"/>
  <c r="E43"/>
  <c r="G43" s="1"/>
  <c r="E38"/>
  <c r="E44" s="1"/>
  <c r="D44"/>
  <c r="C44"/>
  <c r="B9" i="2"/>
  <c r="D33" i="8" l="1"/>
  <c r="G32"/>
  <c r="G44"/>
  <c r="G38"/>
  <c r="B11" i="2"/>
  <c r="F24" i="7"/>
  <c r="F22"/>
  <c r="F21"/>
  <c r="E21"/>
  <c r="F20"/>
  <c r="E20"/>
  <c r="F19"/>
  <c r="E19"/>
  <c r="F18"/>
  <c r="F17"/>
  <c r="E12"/>
  <c r="E11"/>
  <c r="F11"/>
  <c r="E10"/>
  <c r="C25"/>
  <c r="G33" i="8" l="1"/>
  <c r="B14" i="2" s="1"/>
  <c r="B16" s="1"/>
  <c r="E9" i="7"/>
  <c r="F10"/>
  <c r="F12"/>
  <c r="F16"/>
  <c r="E17"/>
  <c r="E18"/>
  <c r="E24"/>
  <c r="E22"/>
  <c r="D29" i="5"/>
  <c r="D31" s="1"/>
  <c r="F13" i="4"/>
  <c r="D22" i="3"/>
  <c r="D13"/>
  <c r="D11" i="2"/>
  <c r="E225" i="8"/>
  <c r="B21" i="3" s="1"/>
  <c r="E173" i="8"/>
  <c r="B17" i="3" s="1"/>
  <c r="B13" i="5" s="1"/>
  <c r="B19" s="1"/>
  <c r="B31" s="1"/>
  <c r="D33" l="1"/>
  <c r="D23" i="3"/>
  <c r="B18" i="2"/>
  <c r="B22" i="3"/>
  <c r="B23" s="1"/>
  <c r="F9" i="7"/>
  <c r="F25" s="1"/>
  <c r="E16"/>
  <c r="D25"/>
  <c r="E31" i="5" s="1"/>
  <c r="F8" i="4"/>
  <c r="B19"/>
  <c r="D18" i="2"/>
  <c r="B33" i="5" l="1"/>
  <c r="B34" s="1"/>
  <c r="B32"/>
  <c r="B33" i="2"/>
  <c r="D33"/>
  <c r="E85" i="8" l="1"/>
  <c r="E18" i="4"/>
  <c r="E19" s="1"/>
  <c r="F19" s="1"/>
  <c r="D35" i="2"/>
  <c r="D36" s="1"/>
  <c r="E86" i="8"/>
  <c r="G85"/>
  <c r="G87" s="1"/>
  <c r="B35" i="2"/>
  <c r="E87" i="8" s="1"/>
  <c r="G225"/>
  <c r="G185"/>
  <c r="G173"/>
  <c r="G162"/>
  <c r="G119"/>
  <c r="G11"/>
  <c r="B36" i="2" l="1"/>
  <c r="B39" s="1"/>
</calcChain>
</file>

<file path=xl/sharedStrings.xml><?xml version="1.0" encoding="utf-8"?>
<sst xmlns="http://schemas.openxmlformats.org/spreadsheetml/2006/main" count="747" uniqueCount="444">
  <si>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</si>
  <si>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</si>
  <si>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</si>
  <si>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</si>
  <si>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</si>
  <si>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</si>
  <si>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</si>
  <si>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>Total pasivos</t>
  </si>
  <si>
    <t>Capital</t>
  </si>
  <si>
    <t>Estado de Situación Financiera</t>
  </si>
  <si>
    <t xml:space="preserve"> (Valores en RD$)</t>
  </si>
  <si>
    <t xml:space="preserve">Efectivo y equivalente de efectivo (Notas 7) </t>
  </si>
  <si>
    <t>Estado de Rendimiento Financiero</t>
  </si>
  <si>
    <t>Impuestos</t>
  </si>
  <si>
    <t>Transferencias y donaciones</t>
  </si>
  <si>
    <t>Total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</si>
  <si>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</si>
  <si>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</si>
  <si>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</si>
  <si>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</si>
  <si>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</si>
  <si>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Gastos financieros</t>
  </si>
  <si>
    <t>Total gastos</t>
  </si>
  <si>
    <t>Resultado del período (ahorro / desahorro)</t>
  </si>
  <si>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</si>
  <si>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</si>
  <si>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</si>
  <si>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</si>
  <si>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</si>
  <si>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</si>
  <si>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</si>
  <si>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</si>
  <si>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Efecto del gasto de depreciación de los activos revaluados</t>
  </si>
  <si>
    <t>Total Activos Netos / Patrimonio</t>
  </si>
  <si>
    <t>Estado de Flujo de Efectivo</t>
  </si>
  <si>
    <t>Flujo de efectivo procedentes de actividades operativas</t>
  </si>
  <si>
    <t>Cobros impuestos</t>
  </si>
  <si>
    <t>Otros cobros</t>
  </si>
  <si>
    <t>Pagos a proveedores</t>
  </si>
  <si>
    <t>Otros pagos</t>
  </si>
  <si>
    <t>Flujos de efectivo netos de las actividades de operación</t>
  </si>
  <si>
    <t>Flujos de efectivo de las actividades de inversión</t>
  </si>
  <si>
    <t>Pagos por adquisición de propiedad, planta y equipo</t>
  </si>
  <si>
    <t>Flujos de efectivo netos por las actividades de inversión</t>
  </si>
  <si>
    <t>Flujos de efectivo de las actividades de financiación</t>
  </si>
  <si>
    <t>Pago reembolso en efectivo de los montos recibidos en emisión de títulos de deudas, bonos</t>
  </si>
  <si>
    <t>Flujos de efectivo netos por las actividades de financiación</t>
  </si>
  <si>
    <t>Efectivo y equivalentes al efectivo al final del periodo</t>
  </si>
  <si>
    <t>Presupuesto sobre la Base de Efectivo</t>
  </si>
  <si>
    <t>(Clasificación de Ingresos y Gastos por Objeto)</t>
  </si>
  <si>
    <t xml:space="preserve">Cambio en políticas contables </t>
  </si>
  <si>
    <t>Revaluación de Propiedad, planta y equipo</t>
  </si>
  <si>
    <t xml:space="preserve"> Cobros de subvenciones, transferencias, y otras asignaciones </t>
  </si>
  <si>
    <t>Pagos a los trabajadores o en beneficio de ellos</t>
  </si>
  <si>
    <t xml:space="preserve">Pagos por contribuciones a la seguridad social </t>
  </si>
  <si>
    <t xml:space="preserve">Incremento/(Disminución) neta en el efectivo y equivalentes al efectivo </t>
  </si>
  <si>
    <t>Efectivo y equivalentes al efectivo al principio del periodo</t>
  </si>
  <si>
    <t>Variación (D=A-B)</t>
  </si>
  <si>
    <t xml:space="preserve">Estado de Comparación de los Importes Presupuestados y Realizados </t>
  </si>
  <si>
    <t>% de Variac Ejecución (C=B/A)</t>
  </si>
  <si>
    <t>Resultado acumulado</t>
  </si>
  <si>
    <t xml:space="preserve">Resultados positivos (ahorro)/negativo (desahorro) </t>
  </si>
  <si>
    <t>Patrimonio Neto</t>
  </si>
  <si>
    <t>Transferencias</t>
  </si>
  <si>
    <t>Nota#  7 Efectivo y equivalentes de efectivo.</t>
  </si>
  <si>
    <t>Descripción                                                                               20x2                 20x1</t>
  </si>
  <si>
    <t xml:space="preserve">                                                                                                    </t>
  </si>
  <si>
    <t>Nota #8  Inversiones a corto plazo</t>
  </si>
  <si>
    <t>Un detalle de la inversión a corto plazo al 31 de diciembre de 20x2 y 20x1, es como sigue:</t>
  </si>
  <si>
    <t>Descripción                                                                                   20x2                 20x1</t>
  </si>
  <si>
    <t>Nombre de cuenta                                                                                X                    X</t>
  </si>
  <si>
    <t xml:space="preserve">                                                                                                        </t>
  </si>
  <si>
    <t>Nota#9 Porción corriente de documentos por cobrar</t>
  </si>
  <si>
    <t>Un detalle de la porción corriente de documento por cobrar al 31 de diciembre de 20x2 y 20x1 es como sigue:</t>
  </si>
  <si>
    <t>Nombre de cuenta                                                                              X                       X</t>
  </si>
  <si>
    <t>Nota#10  Cuentas por cobrar a corto plazo</t>
  </si>
  <si>
    <t>Un detalle de las cuentas por cobrar al 31 de diciembre de 20x2 y 20x1 es como sigue:</t>
  </si>
  <si>
    <t>Nota# 11 Inventarios</t>
  </si>
  <si>
    <t>Un detalle de las partidas de inventario al 31 de diciembre de 20x2 y 20x1 es como sigue:</t>
  </si>
  <si>
    <t>Nota# 12 Pagos anticipados</t>
  </si>
  <si>
    <t>Un detalle de los pagos anticipados  al 31 de diciembre de 20x2 y 20x1 es como sigue:</t>
  </si>
  <si>
    <t>Nota#  13 Otros activos corrientes</t>
  </si>
  <si>
    <t>Un detalle de otros activos corrientes   al 31 de diciembre de 20x2 y 20x1 es como sigue:</t>
  </si>
  <si>
    <t>Nota#  14 Cuentas por cobrar a largo plazo</t>
  </si>
  <si>
    <t>Un detalle de las partidas de cuentas por cobrar a largo plazo  al 31 de diciembre de 20x2 y 20x1 es como sigue:</t>
  </si>
  <si>
    <t xml:space="preserve">Nota#  15 Documentos por cobrar </t>
  </si>
  <si>
    <t>Un detalle de las partidas de documentos por cobrar a largo plazo  al 31 de diciembre de 20x2 y 20x1 es como sigue:</t>
  </si>
  <si>
    <t>Nombre de cuenta                                                                              X                      X</t>
  </si>
  <si>
    <t>Nota# 16 Inversiones a largo plazo</t>
  </si>
  <si>
    <t>Corresponden a (especificar el tipo de documento) en (especificar moneda) mantenido con una institución financiera (especificar si es local o internacional). Los mismo generan interés a una tasa que oscilan entre XX% y XX% anual, con vencimiento entre XX y XX días. Los ingresos por intereses recibidos durante los años terminados el 31 de diciembre de 20X2 y 20X1, ascienden a RD$XXX y RD$XXX, respectivamente, y se presentan como ingresos financieros en los Estados de Rendimientos Financieros de esos años que se acompañan.</t>
  </si>
  <si>
    <t xml:space="preserve">Nota# 17  Otros activos financieros </t>
  </si>
  <si>
    <t>Un detalle de las partidas de otros activos financieros  al 31 de diciembre de 20x2 y 20x1 es como sigue:</t>
  </si>
  <si>
    <t>Nota#18 Propiedad planta y equipo</t>
  </si>
  <si>
    <t>Terreno</t>
  </si>
  <si>
    <t>Infraestructura</t>
  </si>
  <si>
    <t>Edif. Y componente</t>
  </si>
  <si>
    <t>Maq. Y Equipos</t>
  </si>
  <si>
    <t>Equipo Transp y otros</t>
  </si>
  <si>
    <t>Contruciones en Proceso</t>
  </si>
  <si>
    <t>Total</t>
  </si>
  <si>
    <t>Costos de adquisición  (20X1)</t>
  </si>
  <si>
    <t>X</t>
  </si>
  <si>
    <t>Adiciones</t>
  </si>
  <si>
    <t>Retiros</t>
  </si>
  <si>
    <t>(x)</t>
  </si>
  <si>
    <t>otros</t>
  </si>
  <si>
    <t>Saldo al final del periodo</t>
  </si>
  <si>
    <t xml:space="preserve">Dep. Acum. al inicio del periodo  </t>
  </si>
  <si>
    <t>(X)</t>
  </si>
  <si>
    <t>Cargo del periodo</t>
  </si>
  <si>
    <t>Prop. planta y equipos neto (20x2)</t>
  </si>
  <si>
    <t>Nota#19 Activos intangibles</t>
  </si>
  <si>
    <t>Un detalle de los activos intangibles al 31 de diciembre de 20X2 y 20X1es como sigue:</t>
  </si>
  <si>
    <t>Nota# 20 Otros activos no  financieros</t>
  </si>
  <si>
    <t>Un detalle de otros activos no financieros   al 31 de diciembre de 20X2 y 20X1es como sigue:</t>
  </si>
  <si>
    <t>Amortización</t>
  </si>
  <si>
    <t>Un movimiento de la amortización de los activos no financieros es como sigue:</t>
  </si>
  <si>
    <t>Descripción                                                                                       20X2                  20X1</t>
  </si>
  <si>
    <t>Saldos al inicio del año                                                                         X                          X</t>
  </si>
  <si>
    <t xml:space="preserve">Nota # 21 Sobre Giro Bancario </t>
  </si>
  <si>
    <t>Un detalle del sobre giro bancario al 31 de diciembre de 20X2 y 20X1 es como sigue:</t>
  </si>
  <si>
    <t>Nota# 22 Cuentas por pagar a corto plazo</t>
  </si>
  <si>
    <t>Un detalle de las cuentas por pagar a corto plazo  al 31 de diciembre de 20X2 y 20X1 es como sigue:</t>
  </si>
  <si>
    <t>Nota# 23 Préstamo a corto plazo</t>
  </si>
  <si>
    <t>Un detalle de los préstamos  a corto plazo  al 31 de diciembre de 20X2 y 20X1 es como sigue:</t>
  </si>
  <si>
    <t>Nota# 24 Parte corriente de préstamo a largo plazo</t>
  </si>
  <si>
    <t>Un detalle de la parte corriente de  préstamos  a largo  plazo  al 31 de diciembre de 20X2 y 20X1 es como sigue:</t>
  </si>
  <si>
    <t>Nota# 25 Retenciones y acumulaciones por pagar</t>
  </si>
  <si>
    <t>Un detalle de las retenciones y acumulaciones por pagar   al 31 de diciembre de 20X2 y 20X1 es como sigue:</t>
  </si>
  <si>
    <t>Nota# 26 Provisiones a corto plazo</t>
  </si>
  <si>
    <t>Un detalle de las provisiones a corto plazo   al 31 de diciembre de 20X2 y 20X1 es como sigue:</t>
  </si>
  <si>
    <t>Nota# 27 Beneficios a empleados a corto plazo</t>
  </si>
  <si>
    <t>Un detalle de los beneficios a empleados a corto plazo   al 31 de diciembre de 20X2 y 20X1 es como sigue:</t>
  </si>
  <si>
    <t>Clasificación  o detalle                                                                      X                      X</t>
  </si>
  <si>
    <t xml:space="preserve">Nota# 28 Pensiones </t>
  </si>
  <si>
    <t>Un detalle de las pensiones   al 31 de diciembre de 20X2 y 20X1 es como sigue:</t>
  </si>
  <si>
    <t>Nota# 29 Otros pasivos corrientes</t>
  </si>
  <si>
    <t>Un detalle de otros pasivos corrientes   al 31 de diciembre de 20X2 y 20X1 es como sigue:</t>
  </si>
  <si>
    <t>Nota# 30 Cuentas por pagar largo plazo</t>
  </si>
  <si>
    <t>Un detalle de las cuentas por pagar a largo plazo   al 31 de diciembre de 20X2 y 20X1 es como sigue:</t>
  </si>
  <si>
    <t>Nota# 31Préstamos a largo plazo</t>
  </si>
  <si>
    <t>Un detalle de los préstamos a largo plazo   al 31 de diciembre de 20X2 y 20X1 es como sigue:</t>
  </si>
  <si>
    <t>Nota# 32 Instrumentos de Deuda</t>
  </si>
  <si>
    <t>Revelar en esta nota si dispone de informaciones como descripción del préstamo, tasa de interés, vigencia,  prestatario y el monto de los años sobre los que se informa.</t>
  </si>
  <si>
    <t>Nota# 33 Provisiones a largo plazo</t>
  </si>
  <si>
    <t>Un detalle de la cuenta de provisiones a largo plazo  diciembre de 20X2 y 20X1 es como sigue:</t>
  </si>
  <si>
    <t>Nota# 34 Beneficios a empleados largo plazo</t>
  </si>
  <si>
    <t>Un detalle de los beneficios a empleados a largo plazo al 31 de  diciembre de 20X2 y 20X1 es como sigue:</t>
  </si>
  <si>
    <t>Concepto                                                                                             X                      X</t>
  </si>
  <si>
    <t>Nota# 35 Otros pasivos no corrientes</t>
  </si>
  <si>
    <t>Un detalle de la cuenta  otros pasivos no corrientes al 31 de diciembre  de 20X2 y 20X1 es como sigue:</t>
  </si>
  <si>
    <t>Nota# 36  Activos Netos/Patrimonio</t>
  </si>
  <si>
    <t xml:space="preserve">Al 31 de diciembre  de 20X2 y 20X1, la composición del capital de la Institución es como sigue:  </t>
  </si>
  <si>
    <t>Nota# 37 Impuestos</t>
  </si>
  <si>
    <t>Un detalle de los ingresos por impuestos al 31 de diciembre de 20X2 y 20X1 es como sigue:</t>
  </si>
  <si>
    <t>Concepto o tipo de impuesto                                                            X                       X</t>
  </si>
  <si>
    <t>Nota# 38 Ingresos por transacciones con contraprestaciones</t>
  </si>
  <si>
    <t>Un detalle de los ingresos por transacciones con contraprestaciones al 31  de diciembre de 20X2 y 20X1 es como sigue:</t>
  </si>
  <si>
    <t>Concepto o tipo de transacción                                                        X                      X</t>
  </si>
  <si>
    <t xml:space="preserve">Nota# 39 Transferencia y donaciones </t>
  </si>
  <si>
    <t>Un detalle de los ingresos por transferencias y donaciones  al 31  de diciembre de 20X2 y 20X1 es como sigue:</t>
  </si>
  <si>
    <t>Concepto o tipo de transferencia                                                        X                      X</t>
  </si>
  <si>
    <t xml:space="preserve">Nota# 40 Recargos, multas y otros ingresos </t>
  </si>
  <si>
    <t>Un detalle del ingreso por los recargos, multas y otros ingresos   al 31 de diciembre de 20X2 y 20X1 es como sigue:</t>
  </si>
  <si>
    <t>Recargos                                                                                           X                      X</t>
  </si>
  <si>
    <t>Multas                                                                                               X                       X</t>
  </si>
  <si>
    <t>Concepto o tipo de los otros ingresos                                               X                       X</t>
  </si>
  <si>
    <t xml:space="preserve"> Nota # 41 Sueldos, Salarios y beneficios a empleados</t>
  </si>
  <si>
    <t>Un detalle de las cuentas sueldos, salarios, beneficios a empleados al 31 de diciembre 20X2 y 20X1 es como sigue:</t>
  </si>
  <si>
    <t>Descripción                                                                                       20X2              20X1</t>
  </si>
  <si>
    <t>Sueldos                                                                                                  X                    X</t>
  </si>
  <si>
    <t>Contribuciones a la Tesorería de la Seguridad Social                           X                    X</t>
  </si>
  <si>
    <t>Horas extras                                                                                           X                    X</t>
  </si>
  <si>
    <t>Compensación                                                                                         X                   X</t>
  </si>
  <si>
    <t>Transporte                                                                                               X                   X</t>
  </si>
  <si>
    <t>Regalía Pascual                                                                                       X                   X</t>
  </si>
  <si>
    <t>Bonificación                                                                                            X                   X</t>
  </si>
  <si>
    <t>Vacaciones                                                                                               X                  X</t>
  </si>
  <si>
    <t>El/la(nombre de la Institución) pagó sueldos y compensaciones al personal directivo, los cuales se definen como aquellos que ocupan la posición de directores y subdirectores en adelante, por aproximadamente RD$XXX y RD$XXXX respectivamente.</t>
  </si>
  <si>
    <t>Al 31 de diciembre de 20X2 y 20X1 el /la (Nombre de la Institución) mantenía XXX y XXX empleados respectivamente.</t>
  </si>
  <si>
    <t>Nota# 42 Subvenciones y otros pagos por transferencias</t>
  </si>
  <si>
    <t>Un detalle de la cuenta subvenciones y otros pagos por transferencia al 31 de diciembre de 20X2 y 20X1 es como sigue:</t>
  </si>
  <si>
    <t>Nombre de cuenta                                                                             X                      X</t>
  </si>
  <si>
    <t>Nota# 43 Suministro y materiales para consumo</t>
  </si>
  <si>
    <t>Un detalle de los gastos de suministro y materiales para consumo al  31 de diciembre de 20X2 y 20X1 es como sigue:</t>
  </si>
  <si>
    <t xml:space="preserve">Nota# 44 Gastos de depreciación y amortización </t>
  </si>
  <si>
    <t>Un detalle de los gastos de depreciación y amortización al  31 de diciembre de 20X2 y 20X1 es como sigue:</t>
  </si>
  <si>
    <t xml:space="preserve">Nota# 45 Deterioro al valor de la propiedad, planta y equipo </t>
  </si>
  <si>
    <t>Un detalle del  deterioro a; valor de la propiedad, planta y equipo  31 de diciembre de 20X2 y 20X1 es como sigue:</t>
  </si>
  <si>
    <t>Deterioro a propiedad                                                                       X                      X</t>
  </si>
  <si>
    <t>Deterioro a planta                                                                             X                       X</t>
  </si>
  <si>
    <t xml:space="preserve">Deterioro a equipo                                                                             X                      X </t>
  </si>
  <si>
    <t xml:space="preserve">Nota# 46 Otros gastos </t>
  </si>
  <si>
    <t>Un detalle de otros gastos  al  31 de diciembre de 20X2 y 20X1 es como sigue:</t>
  </si>
  <si>
    <t xml:space="preserve">Nota# 47 Gastos Financieros </t>
  </si>
  <si>
    <t>Un detalle de los gastos financieros   al  31 de diciembre de 20X2 y 20X1 es como sigue:</t>
  </si>
  <si>
    <t>Nota# 48 Compromisos y contingencias</t>
  </si>
  <si>
    <t>Compromisos</t>
  </si>
  <si>
    <t>Al 31 de diciembre de 20X2 y 20X1 la (nombre de la Institución) mantiene los siguientes compromisos con terceros:</t>
  </si>
  <si>
    <t>a)</t>
  </si>
  <si>
    <t>b)</t>
  </si>
  <si>
    <t xml:space="preserve">Contingencias </t>
  </si>
  <si>
    <t>Al 31 de diciembre de 20x2 y 20x1 la (nombre de la Institución) mantiene las siguientes contingencias:</t>
  </si>
  <si>
    <t>Un detalle del efectivo y equivalente de efectivo al 31 de diciembre de 20x2 y 20x1 es como sigue:</t>
  </si>
  <si>
    <t>Cuenta Receptora# Banreservas                                               X                        X</t>
  </si>
  <si>
    <t>Cuenta Genero y Salud# Banreservas                                      X                        X</t>
  </si>
  <si>
    <t>Cuenta Servicios Municipal# Banreservas                               X                        X</t>
  </si>
  <si>
    <t>Cuenta Inversión# Banreservas                                                 X                        X</t>
  </si>
  <si>
    <t>Cuenta de Personal# Banreservas                                              X                        X</t>
  </si>
  <si>
    <t>Cuenta de Regalía# Banreservas                                                X                        X</t>
  </si>
  <si>
    <t xml:space="preserve">                                                                                                        X                        X  </t>
  </si>
  <si>
    <t xml:space="preserve">Nombre de cuenta                                                                                X                    X  </t>
  </si>
  <si>
    <t xml:space="preserve">                                                                                                              X                    X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</si>
  <si>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X                      X   </t>
  </si>
  <si>
    <t>Deterioro de cuentas por cobrar                                                        (X)                   (X)</t>
  </si>
  <si>
    <t xml:space="preserve">                                                                                                            X                      X  </t>
  </si>
  <si>
    <t xml:space="preserve">                                                                                                           X                        X</t>
  </si>
  <si>
    <t xml:space="preserve">                                                                                                           X                       X</t>
  </si>
  <si>
    <t>Mob. Y equipo de ofic.</t>
  </si>
  <si>
    <t xml:space="preserve"> Descripción                                                                                   20x2                 20x1</t>
  </si>
  <si>
    <t>Amortización                                                                                     (X)                    (X)</t>
  </si>
  <si>
    <t xml:space="preserve">                                                                                                            X                       X</t>
  </si>
  <si>
    <t>Amortización del año                                                                            X                          X</t>
  </si>
  <si>
    <t xml:space="preserve">                                                                                                               X                          X</t>
  </si>
  <si>
    <t>Clasificación o detalle                                                                      X                       X</t>
  </si>
  <si>
    <t xml:space="preserve">                                                                                                          X                       X</t>
  </si>
  <si>
    <t>Concepto                                                                                             X                       X</t>
  </si>
  <si>
    <t>Concepto o tipo de transacción                                                        X                       X</t>
  </si>
  <si>
    <t xml:space="preserve">                                                                                                         X                       X</t>
  </si>
  <si>
    <t>Concepto o tipo de donaciones                                                           X                       X</t>
  </si>
  <si>
    <t>Otros                                                                                                         X                   X</t>
  </si>
  <si>
    <t xml:space="preserve">                                                                                                                  X                   X </t>
  </si>
  <si>
    <t>Nombre de cuenta                                                                             X                       X</t>
  </si>
  <si>
    <t>Deterioro otros activos (especificar)                                                 X                       X</t>
  </si>
  <si>
    <t>Nota #7 Efectivo y equivalentes de efectivo.</t>
  </si>
  <si>
    <t>Equipo,Transp y otros</t>
  </si>
  <si>
    <t xml:space="preserve">Cuenta de Regalía# Banreservas                                              </t>
  </si>
  <si>
    <t xml:space="preserve">Descripción                                                                                   </t>
  </si>
  <si>
    <t xml:space="preserve">Descripción                                                                              </t>
  </si>
  <si>
    <t xml:space="preserve">                                                                                                           </t>
  </si>
  <si>
    <t xml:space="preserve">Descripción                                                                                  </t>
  </si>
  <si>
    <t xml:space="preserve">                                                                                                          </t>
  </si>
  <si>
    <t xml:space="preserve">Descripción                                                                                       </t>
  </si>
  <si>
    <t xml:space="preserve">                                                                                                         </t>
  </si>
  <si>
    <t xml:space="preserve">                                                                                                                 </t>
  </si>
  <si>
    <t>comprende el efectivo en las cuentas bancarias de la entidad, clasificadas acorde al concepto de utilización, según detalle siguiente:</t>
  </si>
  <si>
    <t>Nota #8 Inventarios</t>
  </si>
  <si>
    <t xml:space="preserve">Resultados positivos (ahorro)/negativo (desahorro)                                                                                        </t>
  </si>
  <si>
    <t xml:space="preserve">Sueldos para cargos fijos                                                                                           </t>
  </si>
  <si>
    <t>Compensaciones directas al personal</t>
  </si>
  <si>
    <t xml:space="preserve">Prestaciones laborales                                                                                    </t>
  </si>
  <si>
    <t xml:space="preserve">Contribuciones a la Tesorería de la Seguridad Social                                                                                             </t>
  </si>
  <si>
    <t xml:space="preserve">Alimentos y productos agroforestales   </t>
  </si>
  <si>
    <t xml:space="preserve">Combustible, lubricantes y prod. químicos </t>
  </si>
  <si>
    <t xml:space="preserve">Productos farmacéuticos </t>
  </si>
  <si>
    <t>Productos y útiles varios</t>
  </si>
  <si>
    <t xml:space="preserve">Viáticos fuera y dentro del país </t>
  </si>
  <si>
    <t>Seguros</t>
  </si>
  <si>
    <t>Conservación, reparac. Menores y construcc</t>
  </si>
  <si>
    <t>Servicios técnicos profesionales</t>
  </si>
  <si>
    <t xml:space="preserve">Otros servicios no personales                                                                  </t>
  </si>
  <si>
    <t>utensilios para cocina y limpieza del municipio, clasificadas acorde al concepto de utilización, según detalle siguiente:</t>
  </si>
  <si>
    <t>material gastable, ferreteros y limpieza del municipio, clasificadas acorde al concepto de utilización, según detalle siguiente:</t>
  </si>
  <si>
    <t xml:space="preserve">Corresponde a las subvenciones y otros pagos por transferencia, en materiales ferreteros, alimentos, medicina a personas necesitadas al </t>
  </si>
  <si>
    <t>Corresponde a las transferencias y donaciones recibidas desde el Estado para ser utilizados en : Las Cuentas</t>
  </si>
  <si>
    <t xml:space="preserve"> Inventarios (Nota 8)</t>
  </si>
  <si>
    <t>Pasivos         Pasivos corrientes</t>
  </si>
  <si>
    <t>Resultados acumulados</t>
  </si>
  <si>
    <t>Patrimonio  Neto</t>
  </si>
  <si>
    <t>Total activos netos/patrimonio</t>
  </si>
  <si>
    <t>Firma del Alcalde</t>
  </si>
  <si>
    <t>Firma del Tesorero Municipal</t>
  </si>
  <si>
    <t>Las notas  son parte integral de estos Estados Financieros.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</si>
  <si>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</si>
  <si>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</si>
  <si>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</si>
  <si>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</si>
  <si>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</si>
  <si>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</si>
  <si>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Otros ingresos</t>
    </r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</si>
  <si>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</si>
  <si>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</si>
  <si>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</si>
  <si>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</si>
  <si>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r>
      <rPr>
        <sz val="11"/>
        <rFont val="Times New Roman"/>
        <family val="1"/>
      </rPr>
      <t>Transferencias corrientes</t>
    </r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</si>
  <si>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</si>
  <si>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</si>
  <si>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sz val="11"/>
        <rFont val="Times New Roman"/>
        <family val="1"/>
      </rPr>
      <t>Gastos financieros</t>
    </r>
  </si>
  <si>
    <r>
      <rPr>
        <b/>
        <sz val="12"/>
        <color rgb="FF231F20"/>
        <rFont val="Times New Roman"/>
        <family val="1"/>
      </rPr>
      <t>Resultado financiero (1-2)</t>
    </r>
  </si>
  <si>
    <t>Nota: Se realizó un ajuste al patrimonio en la cuenta de resultados acumulados de periodos anteriores</t>
  </si>
  <si>
    <t xml:space="preserve">Cta Servicios Mpal# Banreservas cta. 180-101678-7      </t>
  </si>
  <si>
    <t xml:space="preserve">Cuenta Receptora# Banreservas cta. 061-001191-0                                        </t>
  </si>
  <si>
    <t xml:space="preserve">Cta Genero y Salud# Banreservas cta. 161-001238-0               </t>
  </si>
  <si>
    <t xml:space="preserve">Cuenta Inversión# Banreservas cta. 180-101681-7                                                 </t>
  </si>
  <si>
    <t xml:space="preserve">Cuenta de Personal#Banreservascta 180-1016798-5                                        </t>
  </si>
  <si>
    <t>Corresponde a ingreso por los recargos, multas y otros ingresos por servios y ventas</t>
  </si>
  <si>
    <t xml:space="preserve">Textiles y Vestuarios </t>
  </si>
  <si>
    <t xml:space="preserve">Servicios Básicos                                                         </t>
  </si>
  <si>
    <t>Costos de adquisición  (2020)</t>
  </si>
  <si>
    <t>Prop. planta y equipos neto (2021)</t>
  </si>
  <si>
    <t>Útiles de cocina y comedor</t>
  </si>
  <si>
    <t>Útiles de escritorio, oficina e informática</t>
  </si>
  <si>
    <t>Nota#9 Propiedad planta y equipo</t>
  </si>
  <si>
    <r>
      <t>Mob. Y equipo de ofic</t>
    </r>
    <r>
      <rPr>
        <b/>
        <sz val="12"/>
        <color theme="1"/>
        <rFont val="Times New Roman"/>
        <family val="1"/>
      </rPr>
      <t>.</t>
    </r>
  </si>
  <si>
    <t>Sueldo personal temporero</t>
  </si>
  <si>
    <t>Maquinaria y Equipos</t>
  </si>
  <si>
    <t xml:space="preserve">Mobil. Y Equipo de Oficina               </t>
  </si>
  <si>
    <t xml:space="preserve">JUNTA DISTRITO MUNICIPAL DE PUEBLO NUEVO </t>
  </si>
  <si>
    <t>Construccion en Proceso (Nota 10)</t>
  </si>
  <si>
    <t>Propiedad, planta y equipo neto (Nota 9)</t>
  </si>
  <si>
    <t>Otros repuestos y accesorios menores</t>
  </si>
  <si>
    <t>Material de limpieza</t>
  </si>
  <si>
    <t>Nota# 10 Construcción en Proceso</t>
  </si>
  <si>
    <t xml:space="preserve">Descripción  </t>
  </si>
  <si>
    <t>Construcción en Proceso Palacio Municipal</t>
  </si>
  <si>
    <t xml:space="preserve">Mendelson F. Estrella                             </t>
  </si>
  <si>
    <t>Descripción</t>
  </si>
  <si>
    <t xml:space="preserve">Derecho de Circulación Vehículos                        </t>
  </si>
  <si>
    <t>Hoteles, moteles y aparta hoteles</t>
  </si>
  <si>
    <t>Sueldos Personal Contratado</t>
  </si>
  <si>
    <t>Ángela de Jesus Cruz Madera</t>
  </si>
  <si>
    <t>LIC.María Ferna. Peralta</t>
  </si>
  <si>
    <t xml:space="preserve">LIC. Rosmery Fernández            </t>
  </si>
  <si>
    <t>Firma del Contador.</t>
  </si>
  <si>
    <t>Permisos para romper pavimento</t>
  </si>
  <si>
    <t>Saldo al 31 de Diciembre de 2021</t>
  </si>
  <si>
    <t xml:space="preserve"> Personal, Servicios, Inversión y Educación. Un detalle de los ingresos por transferencias y donaciones  al </t>
  </si>
  <si>
    <t>Todo Usado San Felipe</t>
  </si>
  <si>
    <t>Otros impuestos diversos</t>
  </si>
  <si>
    <t>Sobregiros Bancario (Nota 11)</t>
  </si>
  <si>
    <t>Nota# 11 Sobregiros Bancario</t>
  </si>
  <si>
    <t>bancarios, por insuficiencia de fondos , clasificadas acorde al concepto de utilización, según detalle siguiente:</t>
  </si>
  <si>
    <t>Construcciones en Proceso</t>
  </si>
  <si>
    <t>Compucenter</t>
  </si>
  <si>
    <t>Variedades San Miguel</t>
  </si>
  <si>
    <t>Equipos, transp y otros</t>
  </si>
  <si>
    <t>Anuncios, muestras y carteles</t>
  </si>
  <si>
    <t>Cuentas por pagar a corto plazo (Nota 12)</t>
  </si>
  <si>
    <t>Nota# 12 Cuentas por pagar a corto plazo</t>
  </si>
  <si>
    <t>Licencias de construcción</t>
  </si>
  <si>
    <t>Licencia de Inst. Telecomunicación</t>
  </si>
  <si>
    <t>-</t>
  </si>
  <si>
    <t>Al 31 de diciembre de 2022 y 2021</t>
  </si>
  <si>
    <t>Saldo al 31 de Diciembre de 2022</t>
  </si>
  <si>
    <t>Pagos a otras entidades para financiar sus operaciones (Transferencias)</t>
  </si>
  <si>
    <t>Pagos de intereses y comisiones bancarias</t>
  </si>
  <si>
    <t>Disminución de cuentas por pagar internas de corto plazo</t>
  </si>
  <si>
    <t>El monto contemplado en la partida de efectivo y equivalente de efectivo al 31 de diciembre de 2022 y 2021</t>
  </si>
  <si>
    <t xml:space="preserve">El monto contemplado en la partida de inventarios al 31 de diciembre de 2022 y 2021 comprende las compras de material gastable, </t>
  </si>
  <si>
    <t>Costos de adquisición  (2021)</t>
  </si>
  <si>
    <t>Prop. planta y equipos neto (2022)</t>
  </si>
  <si>
    <t>Un detalle de la Construcción en Proceso del Palacio Municipal  al 31 de diciembre de2022 y  2021 es como sigue:</t>
  </si>
  <si>
    <t>El monto contemplado en la partida de Sobregiros Bancarios al  31 de diciembre  de 2022 y 2021 comprende los sobregiros</t>
  </si>
  <si>
    <t xml:space="preserve">El monto contemplado en la partida de Cuentas por pagar a corto plazo al 31 de diciembre de 2022 y 2021 comprende las compras de </t>
  </si>
  <si>
    <t xml:space="preserve">Al 31 de diciembre  de 2022 y 2021, la composición del capital de la Institución es como sigue:  </t>
  </si>
  <si>
    <t>Un detalle de los impuestos  al 31 de diciembre de 2022 y 2021 es como sigue:</t>
  </si>
  <si>
    <t>de 31 de diciembrede 2022 y 2021 es como sigue:</t>
  </si>
  <si>
    <t>de 31 de diciembre de 2022 y 2021 es como sigue:</t>
  </si>
  <si>
    <t>Corresponde a las cuentas sueldos, salarios, beneficios a empleados al 31 de diciembre 2022 y 2021 es como sigue:</t>
  </si>
  <si>
    <t>Al 31 de diciembre de 2022 y 2021 Junta de Distrito Municipal de Jaibon Pueblo Nuevo Mao 125 y 228 empleados respectivamente.</t>
  </si>
  <si>
    <t>31 de diciembre de 2022 y 2021 es como sigue:</t>
  </si>
  <si>
    <t>Corresponde a los gastos de suministro y materiales para consumo al 31 de diciembre de 2022 y 2021 es como sigue:</t>
  </si>
  <si>
    <t>Corresponde a otros gastos  de servicios, al  31 de diciembre de 2022 y 2021 es como sigue:</t>
  </si>
  <si>
    <t>Disminución de disponibilidades internas</t>
  </si>
  <si>
    <t>Obtención de préstamos internos de corto plazo</t>
  </si>
  <si>
    <t>Durante el año terminado el 31 de diciembre de 2022</t>
  </si>
  <si>
    <t>Pasivos no corrientes</t>
  </si>
  <si>
    <t>Total pasivos no corrientes</t>
  </si>
  <si>
    <t>maquinarias y equipos, clasificadas acorde al concepto de utilización, según detalle siguiente:</t>
  </si>
  <si>
    <t>MOTOR SUPER BESTIA</t>
  </si>
  <si>
    <t>MOTOR LONCIN LX125</t>
  </si>
  <si>
    <t>Impuesto sobre tramitación de documentos</t>
  </si>
  <si>
    <t>Impuesto sobre billares</t>
  </si>
  <si>
    <t>Espectáculos públicos con o sin boleta de entrada</t>
  </si>
  <si>
    <t>Otros arbitrios diversos</t>
  </si>
  <si>
    <t>Inhumación y exhumación</t>
  </si>
  <si>
    <t>Expedición certificaciones</t>
  </si>
  <si>
    <t>Recolección desechos sólidos</t>
  </si>
  <si>
    <t>Matanza y expendio de carnes</t>
  </si>
  <si>
    <t>Otros proventos</t>
  </si>
  <si>
    <t>Ventas de terrenos en cementerios</t>
  </si>
  <si>
    <t>Otras tasas</t>
  </si>
  <si>
    <t>Contribuciones al seguro de pensiones</t>
  </si>
  <si>
    <t>Contribuciones al seguro de riesgo laboral</t>
  </si>
  <si>
    <t>Contribuciones al seguro de salud</t>
  </si>
  <si>
    <t>Incentivos y escalafón</t>
  </si>
  <si>
    <t>Jornales</t>
  </si>
  <si>
    <t>Personal igualado</t>
  </si>
  <si>
    <t>Proporción de vacaciones no disfrutadas</t>
  </si>
  <si>
    <t>Sueldo Anual No. 13</t>
  </si>
  <si>
    <t>Vacaciones</t>
  </si>
  <si>
    <t>Ayudas y donaciones ocasionales a hogares y personas</t>
  </si>
  <si>
    <t>Otras transferencias corrientes a gobiernos centrales municipales</t>
  </si>
  <si>
    <t>Llantas y neumáticos</t>
  </si>
  <si>
    <t xml:space="preserve">Maquinaria y Herramientas                                                                </t>
  </si>
  <si>
    <t xml:space="preserve">Corresponde a los gastos de depreciación y amortización de maquinaria y equipos, mobiliarios y equipo de oficina </t>
  </si>
  <si>
    <t>equipos, transp y otros al 31 de diciembre de 2022 y 2021 es como sigue:</t>
  </si>
  <si>
    <t>Nota# 14  Activos Netos/Patrimonio</t>
  </si>
  <si>
    <t>Nota# 15 Impuestos</t>
  </si>
  <si>
    <t xml:space="preserve">Nota# 16 Transferencia y donaciones </t>
  </si>
  <si>
    <t xml:space="preserve">Nota# 17 Recargos, multas y otros ingresos </t>
  </si>
  <si>
    <t>Activos Netos/Patrimonio (Notas 14)</t>
  </si>
  <si>
    <t>Ingresos (Notas  15,16, 17 )</t>
  </si>
  <si>
    <t>Gastos (Notas  18,19,20,21,22 y 23 )</t>
  </si>
  <si>
    <t>Del ejercicio terminado al 31 de diciembre de 2022 y 2021</t>
  </si>
  <si>
    <t>Del ejercicio terminado al 31 2022 y 2021</t>
  </si>
  <si>
    <r>
      <t>Nota</t>
    </r>
    <r>
      <rPr>
        <sz val="12"/>
        <color rgb="FF000000"/>
        <rFont val="Calibri"/>
        <family val="2"/>
        <scheme val="minor"/>
      </rPr>
      <t>: el efectivo y equivalente de efectivo al inicio del periodo presenta diferencia con relación al cierre del 2021 por errores en la conciliaciones bancarias.</t>
    </r>
  </si>
  <si>
    <t>Pagos por costos de construcciones y desarrollo en procesos</t>
  </si>
  <si>
    <t>Saldo al 31 de Diciembre de 2020</t>
  </si>
  <si>
    <t xml:space="preserve">TRANSFERENCIAS CORRIENTES  SEGÚN LEY                                    </t>
  </si>
  <si>
    <t>TRANSFERENCIAS CAPITAL  SEGÚN LEY</t>
  </si>
  <si>
    <t>Transferencia de capital Instituciones públicas, descentralizadas y autónomas no financieras (Liga Municipal Dominicana)</t>
  </si>
  <si>
    <t>Ventas de bienes y servicios</t>
  </si>
  <si>
    <t>Venta de terrenos</t>
  </si>
  <si>
    <t>Ingresos por Contraprestaciones</t>
  </si>
  <si>
    <t>Cobros por ventas de bienes y servicios y arrendamiento</t>
  </si>
  <si>
    <t>Cobros por Prestamos, pagare, hipoteca</t>
  </si>
  <si>
    <t>Edificaciones</t>
  </si>
  <si>
    <t>Nota# 18 Ingresos por Contraprestaciones</t>
  </si>
  <si>
    <t xml:space="preserve"> Nota # 19 Sueldos, Salarios y beneficios a empleados</t>
  </si>
  <si>
    <t>Nota# 20 Subvenciones y otros pagos por transferencias</t>
  </si>
  <si>
    <t>Ayudas y donaciones programadas a hogares y personas</t>
  </si>
  <si>
    <t>Nota# 21 Suministro y materiales para consumo</t>
  </si>
  <si>
    <t xml:space="preserve">Nota# 22 Gastos de depreciación y amortización </t>
  </si>
  <si>
    <t xml:space="preserve">Nota# 23 Otros gastos </t>
  </si>
  <si>
    <t>Teléfono local</t>
  </si>
  <si>
    <t>Eventos generales</t>
  </si>
  <si>
    <t>Festividades</t>
  </si>
  <si>
    <t>Servicios funerarios y gastos conexos</t>
  </si>
  <si>
    <t>Publicidad y propaganda</t>
  </si>
  <si>
    <t>Impresión, encuadernación y rotulación</t>
  </si>
  <si>
    <t>Servicios de capacitación</t>
  </si>
  <si>
    <t>Servicios de contabilidad y auditoría</t>
  </si>
  <si>
    <t>Servicios jurídicos</t>
  </si>
  <si>
    <t>Otros servicios técnicos profesionales</t>
  </si>
  <si>
    <t>Nota# 13 prestamo por pagar corto plazo</t>
  </si>
  <si>
    <t xml:space="preserve">Nota# 24 Gastos Financieros </t>
  </si>
  <si>
    <t xml:space="preserve">Comisiones bancarias                                                        </t>
  </si>
  <si>
    <t>Corresponde a los gastos de comisiones bancarias e intereses   al  31 de diciembre de 2022 y 2021 es como sigue:</t>
  </si>
  <si>
    <t xml:space="preserve">Recargos, multas y otros ingresos </t>
  </si>
  <si>
    <t>Prestamo  corto plazo (Nota 13)</t>
  </si>
  <si>
    <t>por conciliaciones años anteriores por valor de RD$-5,141,196.93</t>
  </si>
  <si>
    <t>Cooperativa Global No.69499</t>
  </si>
  <si>
    <t>fecha 31/03/2022 tasa 1.5%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</si>
</sst>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-* #,##0.00\ _€_-;\-* #,##0.00\ _€_-;_-* &quot;-&quot;??\ _€_-;_-@_-"/>
    <numFmt numFmtId="166" formatCode="###0.0;###0.0"/>
    <numFmt numFmtId="167" formatCode="###0;###0"/>
    <numFmt numFmtId="168" formatCode="_-* #.##0.00\ _€_-;\-* #.##0.00\ _€_-;_-* &quot;-&quot;??\ _€_-;_-@_-"/>
  </numFmts>
  <fonts count="5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u val="singleAccounting"/>
      <sz val="10"/>
      <name val="Times New Roman"/>
      <family val="1"/>
    </font>
    <font>
      <b/>
      <u/>
      <sz val="10"/>
      <color rgb="FF231F20"/>
      <name val="Times New Roman"/>
      <family val="1"/>
    </font>
    <font>
      <u val="singleAccounting"/>
      <sz val="10"/>
      <color rgb="FF231F20"/>
      <name val="Times New Roman"/>
      <family val="1"/>
    </font>
    <font>
      <sz val="10"/>
      <name val="Times New Roman"/>
      <family val="1"/>
    </font>
    <font>
      <b/>
      <sz val="11"/>
      <color rgb="FF231F20"/>
      <name val="Times New Roman"/>
      <family val="1"/>
    </font>
    <font>
      <u/>
      <sz val="12"/>
      <color rgb="FF231F20"/>
      <name val="Times New Roman"/>
      <family val="1"/>
    </font>
    <font>
      <u/>
      <sz val="10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b/>
      <sz val="12"/>
      <name val="Times New Roman"/>
      <family val="1"/>
    </font>
    <font>
      <u val="singleAccounting"/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b/>
      <sz val="9"/>
      <color rgb="FF231F20"/>
      <name val="Times New Roman"/>
      <family val="1"/>
    </font>
    <font>
      <b/>
      <sz val="9"/>
      <name val="Times New Roman"/>
      <family val="1"/>
    </font>
    <font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sz val="10"/>
      <color theme="1"/>
      <name val="Times New Roman"/>
      <family val="1"/>
    </font>
    <font>
      <u/>
      <sz val="11"/>
      <color rgb="FF231F20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left" vertical="center" indent="5"/>
    </xf>
    <xf numFmtId="165" fontId="2" fillId="0" borderId="0" xfId="1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7" fillId="0" borderId="0" xfId="0" applyFont="1"/>
    <xf numFmtId="0" fontId="3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/>
    <xf numFmtId="165" fontId="10" fillId="0" borderId="0" xfId="1" applyFont="1"/>
    <xf numFmtId="0" fontId="12" fillId="0" borderId="0" xfId="0" applyFont="1"/>
    <xf numFmtId="0" fontId="11" fillId="0" borderId="0" xfId="0" applyFont="1"/>
    <xf numFmtId="165" fontId="12" fillId="0" borderId="0" xfId="1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right"/>
    </xf>
    <xf numFmtId="165" fontId="10" fillId="0" borderId="0" xfId="1" applyFont="1" applyAlignment="1">
      <alignment horizontal="right"/>
    </xf>
    <xf numFmtId="0" fontId="10" fillId="0" borderId="0" xfId="0" applyFont="1" applyBorder="1" applyAlignment="1">
      <alignment horizontal="right"/>
    </xf>
    <xf numFmtId="165" fontId="13" fillId="0" borderId="1" xfId="1" applyFont="1" applyBorder="1"/>
    <xf numFmtId="168" fontId="0" fillId="0" borderId="0" xfId="0" applyNumberFormat="1"/>
    <xf numFmtId="165" fontId="13" fillId="0" borderId="0" xfId="1" applyFont="1"/>
    <xf numFmtId="165" fontId="9" fillId="0" borderId="1" xfId="1" applyFont="1" applyBorder="1" applyAlignment="1">
      <alignment horizontal="right"/>
    </xf>
    <xf numFmtId="0" fontId="9" fillId="0" borderId="0" xfId="0" applyFont="1" applyAlignment="1">
      <alignment horizontal="center"/>
    </xf>
    <xf numFmtId="165" fontId="10" fillId="0" borderId="0" xfId="1" applyFont="1" applyAlignment="1">
      <alignment horizontal="center"/>
    </xf>
    <xf numFmtId="165" fontId="9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5" fontId="3" fillId="0" borderId="0" xfId="1" applyFont="1" applyAlignment="1">
      <alignment horizontal="center" vertical="center" wrapText="1"/>
    </xf>
    <xf numFmtId="165" fontId="5" fillId="0" borderId="0" xfId="1" applyFont="1" applyAlignment="1">
      <alignment horizontal="center" vertical="center" wrapText="1"/>
    </xf>
    <xf numFmtId="165" fontId="4" fillId="0" borderId="1" xfId="1" applyFont="1" applyBorder="1" applyAlignment="1">
      <alignment horizontal="center" vertical="center" wrapText="1"/>
    </xf>
    <xf numFmtId="165" fontId="2" fillId="0" borderId="0" xfId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 indent="1"/>
    </xf>
    <xf numFmtId="165" fontId="17" fillId="0" borderId="0" xfId="1" applyFont="1" applyAlignment="1">
      <alignment horizontal="center" vertical="center" wrapText="1"/>
    </xf>
    <xf numFmtId="164" fontId="9" fillId="0" borderId="0" xfId="0" applyNumberFormat="1" applyFont="1"/>
    <xf numFmtId="164" fontId="10" fillId="0" borderId="0" xfId="0" applyNumberFormat="1" applyFont="1"/>
    <xf numFmtId="165" fontId="19" fillId="0" borderId="0" xfId="1" applyFont="1" applyAlignment="1">
      <alignment horizontal="center" vertical="center" wrapText="1"/>
    </xf>
    <xf numFmtId="165" fontId="18" fillId="0" borderId="0" xfId="1" applyFont="1" applyAlignment="1">
      <alignment horizontal="center" vertical="center" wrapText="1"/>
    </xf>
    <xf numFmtId="165" fontId="19" fillId="0" borderId="0" xfId="1" applyFont="1" applyBorder="1" applyAlignment="1">
      <alignment horizontal="center" vertical="center" wrapText="1"/>
    </xf>
    <xf numFmtId="165" fontId="16" fillId="0" borderId="1" xfId="1" applyFont="1" applyBorder="1" applyAlignment="1">
      <alignment horizontal="center" vertical="center" wrapText="1"/>
    </xf>
    <xf numFmtId="165" fontId="10" fillId="0" borderId="0" xfId="1" applyFont="1" applyAlignment="1">
      <alignment vertical="center" wrapText="1"/>
    </xf>
    <xf numFmtId="165" fontId="17" fillId="0" borderId="0" xfId="1" applyFont="1" applyAlignment="1">
      <alignment horizontal="right" vertical="center" wrapText="1"/>
    </xf>
    <xf numFmtId="165" fontId="16" fillId="0" borderId="0" xfId="1" applyFont="1" applyBorder="1" applyAlignment="1">
      <alignment horizontal="center" vertical="center" wrapText="1"/>
    </xf>
    <xf numFmtId="165" fontId="21" fillId="0" borderId="0" xfId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165" fontId="10" fillId="0" borderId="0" xfId="0" applyNumberFormat="1" applyFont="1"/>
    <xf numFmtId="165" fontId="16" fillId="0" borderId="3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/>
    <xf numFmtId="0" fontId="17" fillId="0" borderId="0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3" fillId="0" borderId="0" xfId="1" applyFont="1" applyAlignment="1">
      <alignment horizontal="center" vertical="center"/>
    </xf>
    <xf numFmtId="165" fontId="23" fillId="0" borderId="0" xfId="1" applyFont="1" applyBorder="1" applyAlignment="1">
      <alignment horizontal="center" vertical="center"/>
    </xf>
    <xf numFmtId="165" fontId="5" fillId="0" borderId="0" xfId="1" applyFont="1" applyBorder="1" applyAlignment="1">
      <alignment horizontal="center" vertical="center"/>
    </xf>
    <xf numFmtId="165" fontId="2" fillId="0" borderId="0" xfId="1" applyFont="1" applyBorder="1"/>
    <xf numFmtId="0" fontId="16" fillId="0" borderId="0" xfId="0" applyFont="1" applyAlignment="1">
      <alignment horizontal="left" vertical="center" indent="5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5" fontId="17" fillId="0" borderId="0" xfId="1" applyFont="1" applyAlignment="1">
      <alignment horizontal="center" vertical="center"/>
    </xf>
    <xf numFmtId="165" fontId="24" fillId="0" borderId="0" xfId="1" applyFont="1" applyBorder="1" applyAlignment="1">
      <alignment horizontal="center" vertical="center"/>
    </xf>
    <xf numFmtId="165" fontId="16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65" fontId="10" fillId="0" borderId="0" xfId="1" applyFont="1" applyBorder="1"/>
    <xf numFmtId="165" fontId="19" fillId="0" borderId="0" xfId="1" applyFont="1" applyBorder="1" applyAlignment="1">
      <alignment horizontal="center" vertical="center"/>
    </xf>
    <xf numFmtId="165" fontId="16" fillId="0" borderId="1" xfId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4" fillId="0" borderId="0" xfId="1" applyFont="1" applyAlignment="1">
      <alignment horizontal="center" vertical="center" wrapText="1"/>
    </xf>
    <xf numFmtId="164" fontId="25" fillId="0" borderId="0" xfId="0" applyNumberFormat="1" applyFont="1"/>
    <xf numFmtId="165" fontId="2" fillId="0" borderId="0" xfId="1" applyFont="1" applyAlignment="1">
      <alignment vertical="top" wrapText="1"/>
    </xf>
    <xf numFmtId="165" fontId="3" fillId="0" borderId="0" xfId="1" applyFont="1" applyAlignment="1">
      <alignment horizontal="left" vertical="center" wrapText="1" indent="8"/>
    </xf>
    <xf numFmtId="165" fontId="23" fillId="0" borderId="0" xfId="1" applyFont="1" applyAlignment="1">
      <alignment horizontal="center" vertical="center" wrapText="1"/>
    </xf>
    <xf numFmtId="165" fontId="23" fillId="0" borderId="0" xfId="1" applyFont="1" applyAlignment="1">
      <alignment horizontal="left" vertical="center" wrapText="1" indent="3"/>
    </xf>
    <xf numFmtId="165" fontId="23" fillId="0" borderId="0" xfId="1" applyFont="1" applyAlignment="1">
      <alignment horizontal="left" vertical="center" wrapText="1" indent="4"/>
    </xf>
    <xf numFmtId="164" fontId="25" fillId="0" borderId="1" xfId="0" applyNumberFormat="1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justify" vertical="center" wrapText="1"/>
    </xf>
    <xf numFmtId="0" fontId="1" fillId="0" borderId="0" xfId="0" applyFont="1" applyBorder="1"/>
    <xf numFmtId="0" fontId="22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top" wrapText="1"/>
    </xf>
    <xf numFmtId="167" fontId="28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164" fontId="15" fillId="0" borderId="0" xfId="0" applyNumberFormat="1" applyFont="1" applyFill="1" applyBorder="1" applyAlignment="1">
      <alignment horizontal="center" vertical="top" wrapText="1"/>
    </xf>
    <xf numFmtId="9" fontId="15" fillId="0" borderId="0" xfId="2" applyFont="1" applyFill="1" applyBorder="1" applyAlignment="1">
      <alignment horizontal="center" vertical="top" wrapText="1"/>
    </xf>
    <xf numFmtId="166" fontId="29" fillId="0" borderId="0" xfId="0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165" fontId="14" fillId="0" borderId="0" xfId="1" applyFont="1" applyFill="1" applyBorder="1" applyAlignment="1">
      <alignment horizontal="center" vertical="top" wrapText="1"/>
    </xf>
    <xf numFmtId="9" fontId="14" fillId="0" borderId="0" xfId="2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 wrapText="1"/>
    </xf>
    <xf numFmtId="165" fontId="15" fillId="0" borderId="0" xfId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center" wrapText="1"/>
    </xf>
    <xf numFmtId="165" fontId="15" fillId="0" borderId="0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21" fillId="2" borderId="0" xfId="1" applyFont="1" applyFill="1" applyBorder="1" applyAlignment="1">
      <alignment horizontal="center" vertical="center" wrapText="1"/>
    </xf>
    <xf numFmtId="165" fontId="10" fillId="0" borderId="0" xfId="1" applyFont="1" applyBorder="1" applyAlignment="1">
      <alignment vertical="center" wrapText="1"/>
    </xf>
    <xf numFmtId="165" fontId="17" fillId="0" borderId="0" xfId="1" applyFont="1" applyBorder="1" applyAlignment="1">
      <alignment horizontal="right" vertical="center" wrapText="1"/>
    </xf>
    <xf numFmtId="165" fontId="17" fillId="0" borderId="0" xfId="1" applyFont="1" applyBorder="1" applyAlignment="1">
      <alignment horizontal="center" vertical="center" wrapText="1"/>
    </xf>
    <xf numFmtId="165" fontId="31" fillId="0" borderId="0" xfId="1" applyFont="1" applyAlignment="1">
      <alignment horizontal="right"/>
    </xf>
    <xf numFmtId="165" fontId="9" fillId="0" borderId="0" xfId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164" fontId="32" fillId="0" borderId="0" xfId="1" applyNumberFormat="1" applyFont="1" applyAlignment="1">
      <alignment horizontal="center" vertical="center" wrapText="1"/>
    </xf>
    <xf numFmtId="164" fontId="17" fillId="0" borderId="0" xfId="1" applyNumberFormat="1" applyFont="1" applyAlignment="1">
      <alignment horizontal="center" vertical="center" wrapText="1"/>
    </xf>
    <xf numFmtId="164" fontId="20" fillId="0" borderId="0" xfId="1" applyNumberFormat="1" applyFont="1" applyBorder="1" applyAlignment="1">
      <alignment horizontal="center" vertical="center" wrapText="1"/>
    </xf>
    <xf numFmtId="164" fontId="16" fillId="0" borderId="0" xfId="1" applyNumberFormat="1" applyFont="1" applyAlignment="1">
      <alignment horizontal="center" vertical="center" wrapText="1"/>
    </xf>
    <xf numFmtId="164" fontId="34" fillId="2" borderId="0" xfId="1" applyNumberFormat="1" applyFont="1" applyFill="1" applyAlignment="1">
      <alignment horizontal="center" vertical="center" wrapText="1"/>
    </xf>
    <xf numFmtId="164" fontId="35" fillId="0" borderId="0" xfId="1" applyNumberFormat="1" applyFont="1" applyAlignment="1">
      <alignment horizontal="center" vertical="center"/>
    </xf>
    <xf numFmtId="165" fontId="22" fillId="0" borderId="0" xfId="1" applyFont="1" applyBorder="1" applyAlignment="1">
      <alignment horizontal="center" vertical="center"/>
    </xf>
    <xf numFmtId="165" fontId="6" fillId="0" borderId="0" xfId="1" applyFont="1" applyBorder="1"/>
    <xf numFmtId="165" fontId="6" fillId="0" borderId="0" xfId="1" applyFont="1"/>
    <xf numFmtId="165" fontId="36" fillId="0" borderId="0" xfId="1" applyFont="1" applyBorder="1" applyAlignment="1">
      <alignment horizontal="center" vertical="center"/>
    </xf>
    <xf numFmtId="165" fontId="22" fillId="0" borderId="1" xfId="1" applyFont="1" applyBorder="1" applyAlignment="1">
      <alignment horizontal="center" vertical="center"/>
    </xf>
    <xf numFmtId="164" fontId="33" fillId="0" borderId="0" xfId="1" applyNumberFormat="1" applyFont="1" applyBorder="1" applyAlignment="1">
      <alignment horizontal="center" vertical="center" wrapText="1"/>
    </xf>
    <xf numFmtId="165" fontId="13" fillId="0" borderId="0" xfId="1" applyFont="1" applyBorder="1"/>
    <xf numFmtId="165" fontId="10" fillId="0" borderId="0" xfId="1" applyFont="1" applyBorder="1" applyAlignment="1">
      <alignment horizontal="right"/>
    </xf>
    <xf numFmtId="164" fontId="17" fillId="0" borderId="0" xfId="1" applyNumberFormat="1" applyFont="1" applyBorder="1" applyAlignment="1">
      <alignment horizontal="center" vertical="center" wrapText="1"/>
    </xf>
    <xf numFmtId="165" fontId="21" fillId="0" borderId="0" xfId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indent="5"/>
    </xf>
    <xf numFmtId="0" fontId="0" fillId="0" borderId="0" xfId="0" applyFont="1"/>
    <xf numFmtId="0" fontId="35" fillId="0" borderId="0" xfId="0" applyFont="1" applyAlignment="1">
      <alignment horizontal="center" vertical="center" wrapText="1"/>
    </xf>
    <xf numFmtId="165" fontId="35" fillId="0" borderId="0" xfId="1" applyFont="1" applyAlignment="1">
      <alignment horizontal="center" vertical="center" wrapText="1"/>
    </xf>
    <xf numFmtId="164" fontId="35" fillId="0" borderId="0" xfId="1" applyNumberFormat="1" applyFont="1" applyAlignment="1">
      <alignment horizontal="center" vertical="center" wrapText="1"/>
    </xf>
    <xf numFmtId="165" fontId="38" fillId="0" borderId="0" xfId="1" applyFont="1" applyAlignment="1">
      <alignment horizontal="center" vertical="center" wrapText="1"/>
    </xf>
    <xf numFmtId="164" fontId="38" fillId="0" borderId="0" xfId="1" applyNumberFormat="1" applyFont="1" applyAlignment="1">
      <alignment horizontal="center" vertical="center" wrapText="1"/>
    </xf>
    <xf numFmtId="165" fontId="22" fillId="0" borderId="0" xfId="1" applyFont="1" applyAlignment="1">
      <alignment horizontal="center" vertical="center" wrapText="1"/>
    </xf>
    <xf numFmtId="165" fontId="0" fillId="0" borderId="0" xfId="1" applyFont="1" applyAlignment="1">
      <alignment vertical="center" wrapText="1"/>
    </xf>
    <xf numFmtId="165" fontId="35" fillId="0" borderId="0" xfId="1" applyFont="1" applyAlignment="1">
      <alignment horizontal="justify" vertical="center" wrapText="1"/>
    </xf>
    <xf numFmtId="165" fontId="8" fillId="0" borderId="0" xfId="1" applyFont="1"/>
    <xf numFmtId="165" fontId="0" fillId="0" borderId="0" xfId="1" applyFont="1"/>
    <xf numFmtId="165" fontId="22" fillId="0" borderId="1" xfId="1" applyFont="1" applyBorder="1" applyAlignment="1">
      <alignment horizontal="center" vertical="center" wrapText="1"/>
    </xf>
    <xf numFmtId="164" fontId="33" fillId="0" borderId="3" xfId="1" applyNumberFormat="1" applyFont="1" applyBorder="1" applyAlignment="1">
      <alignment horizontal="center" vertical="center" wrapText="1"/>
    </xf>
    <xf numFmtId="0" fontId="37" fillId="0" borderId="0" xfId="0" applyFont="1"/>
    <xf numFmtId="0" fontId="39" fillId="0" borderId="0" xfId="0" applyFont="1"/>
    <xf numFmtId="0" fontId="40" fillId="0" borderId="0" xfId="0" applyFont="1"/>
    <xf numFmtId="165" fontId="9" fillId="0" borderId="0" xfId="1" applyFont="1"/>
    <xf numFmtId="165" fontId="9" fillId="0" borderId="0" xfId="0" applyNumberFormat="1" applyFont="1"/>
    <xf numFmtId="0" fontId="41" fillId="0" borderId="0" xfId="0" applyFont="1"/>
    <xf numFmtId="164" fontId="5" fillId="0" borderId="0" xfId="1" applyNumberFormat="1" applyFont="1" applyAlignment="1">
      <alignment horizontal="center" vertical="center" wrapText="1"/>
    </xf>
    <xf numFmtId="165" fontId="0" fillId="0" borderId="0" xfId="1" applyFont="1" applyFill="1" applyAlignment="1">
      <alignment vertical="center" wrapText="1"/>
    </xf>
    <xf numFmtId="4" fontId="21" fillId="0" borderId="0" xfId="0" applyNumberFormat="1" applyFont="1" applyFill="1" applyBorder="1"/>
    <xf numFmtId="165" fontId="10" fillId="0" borderId="0" xfId="1" applyFont="1" applyFill="1" applyAlignment="1">
      <alignment horizontal="right"/>
    </xf>
    <xf numFmtId="0" fontId="11" fillId="0" borderId="0" xfId="0" applyFont="1" applyFill="1"/>
    <xf numFmtId="4" fontId="21" fillId="0" borderId="0" xfId="0" applyNumberFormat="1" applyFont="1" applyFill="1" applyBorder="1" applyAlignment="1"/>
    <xf numFmtId="165" fontId="17" fillId="0" borderId="2" xfId="1" applyFont="1" applyBorder="1" applyAlignment="1">
      <alignment horizontal="center" vertical="center" wrapText="1"/>
    </xf>
    <xf numFmtId="164" fontId="2" fillId="0" borderId="0" xfId="0" applyNumberFormat="1" applyFont="1"/>
    <xf numFmtId="165" fontId="42" fillId="2" borderId="0" xfId="1" applyFont="1" applyFill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5" fontId="1" fillId="0" borderId="0" xfId="1" applyFont="1"/>
    <xf numFmtId="164" fontId="1" fillId="0" borderId="0" xfId="0" applyNumberFormat="1" applyFont="1"/>
    <xf numFmtId="0" fontId="43" fillId="0" borderId="0" xfId="0" applyFont="1"/>
    <xf numFmtId="0" fontId="43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1" fillId="0" borderId="0" xfId="0" applyFont="1" applyFill="1" applyBorder="1" applyAlignment="1">
      <alignment horizontal="left" vertical="top" wrapText="1"/>
    </xf>
    <xf numFmtId="165" fontId="17" fillId="0" borderId="0" xfId="1" applyFont="1" applyBorder="1" applyAlignment="1">
      <alignment horizontal="center" vertical="center"/>
    </xf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4" fontId="44" fillId="0" borderId="0" xfId="0" applyNumberFormat="1" applyFont="1" applyAlignment="1">
      <alignment horizontal="right"/>
    </xf>
    <xf numFmtId="0" fontId="44" fillId="0" borderId="0" xfId="0" applyFont="1" applyAlignment="1">
      <alignment horizontal="right"/>
    </xf>
    <xf numFmtId="4" fontId="45" fillId="0" borderId="1" xfId="0" applyNumberFormat="1" applyFont="1" applyBorder="1" applyAlignment="1">
      <alignment horizontal="right"/>
    </xf>
    <xf numFmtId="0" fontId="45" fillId="0" borderId="0" xfId="0" applyFont="1" applyAlignment="1">
      <alignment horizontal="right"/>
    </xf>
    <xf numFmtId="0" fontId="45" fillId="0" borderId="0" xfId="0" applyFont="1" applyFill="1"/>
    <xf numFmtId="0" fontId="44" fillId="0" borderId="0" xfId="0" applyFont="1" applyFill="1"/>
    <xf numFmtId="0" fontId="11" fillId="0" borderId="0" xfId="0" applyFont="1" applyFill="1" applyBorder="1" applyAlignment="1">
      <alignment horizontal="left"/>
    </xf>
    <xf numFmtId="4" fontId="43" fillId="0" borderId="0" xfId="0" applyNumberFormat="1" applyFont="1"/>
    <xf numFmtId="0" fontId="46" fillId="0" borderId="0" xfId="0" applyFont="1"/>
    <xf numFmtId="164" fontId="2" fillId="0" borderId="0" xfId="0" applyNumberFormat="1" applyFont="1" applyBorder="1" applyAlignment="1">
      <alignment vertical="center" wrapText="1"/>
    </xf>
    <xf numFmtId="0" fontId="47" fillId="0" borderId="0" xfId="0" applyFont="1" applyAlignment="1">
      <alignment wrapText="1"/>
    </xf>
    <xf numFmtId="165" fontId="2" fillId="0" borderId="0" xfId="0" applyNumberFormat="1" applyFont="1"/>
    <xf numFmtId="164" fontId="35" fillId="0" borderId="0" xfId="1" applyNumberFormat="1" applyFont="1" applyFill="1" applyAlignment="1">
      <alignment horizontal="center" vertical="center" wrapText="1"/>
    </xf>
    <xf numFmtId="165" fontId="10" fillId="0" borderId="2" xfId="1" applyFont="1" applyBorder="1"/>
    <xf numFmtId="4" fontId="21" fillId="0" borderId="2" xfId="0" applyNumberFormat="1" applyFont="1" applyFill="1" applyBorder="1" applyAlignment="1"/>
    <xf numFmtId="165" fontId="10" fillId="0" borderId="2" xfId="1" applyFont="1" applyBorder="1" applyAlignment="1">
      <alignment horizontal="right"/>
    </xf>
    <xf numFmtId="165" fontId="35" fillId="0" borderId="2" xfId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165" fontId="10" fillId="2" borderId="0" xfId="1" applyFont="1" applyFill="1" applyAlignment="1">
      <alignment horizontal="right"/>
    </xf>
    <xf numFmtId="165" fontId="12" fillId="0" borderId="0" xfId="1" applyFont="1" applyAlignment="1">
      <alignment wrapText="1"/>
    </xf>
    <xf numFmtId="165" fontId="13" fillId="0" borderId="0" xfId="0" applyNumberFormat="1" applyFont="1"/>
    <xf numFmtId="165" fontId="12" fillId="2" borderId="0" xfId="1" applyFont="1" applyFill="1" applyAlignment="1">
      <alignment wrapText="1"/>
    </xf>
    <xf numFmtId="164" fontId="12" fillId="0" borderId="0" xfId="0" applyNumberFormat="1" applyFont="1"/>
    <xf numFmtId="0" fontId="9" fillId="2" borderId="0" xfId="0" applyFont="1" applyFill="1"/>
    <xf numFmtId="0" fontId="10" fillId="2" borderId="0" xfId="0" applyFont="1" applyFill="1"/>
    <xf numFmtId="0" fontId="49" fillId="2" borderId="0" xfId="0" applyFont="1" applyFill="1"/>
    <xf numFmtId="165" fontId="49" fillId="2" borderId="0" xfId="1" applyFont="1" applyFill="1" applyBorder="1" applyAlignment="1">
      <alignment horizontal="right"/>
    </xf>
    <xf numFmtId="0" fontId="44" fillId="2" borderId="0" xfId="0" applyFont="1" applyFill="1"/>
    <xf numFmtId="4" fontId="43" fillId="2" borderId="0" xfId="0" applyNumberFormat="1" applyFont="1" applyFill="1"/>
    <xf numFmtId="165" fontId="9" fillId="2" borderId="0" xfId="1" applyFont="1" applyFill="1" applyBorder="1" applyAlignment="1">
      <alignment horizontal="right"/>
    </xf>
    <xf numFmtId="165" fontId="10" fillId="2" borderId="0" xfId="1" applyFont="1" applyFill="1" applyBorder="1" applyAlignment="1">
      <alignment horizontal="right"/>
    </xf>
    <xf numFmtId="0" fontId="0" fillId="2" borderId="0" xfId="0" applyFill="1"/>
    <xf numFmtId="4" fontId="44" fillId="2" borderId="0" xfId="0" applyNumberFormat="1" applyFont="1" applyFill="1"/>
    <xf numFmtId="4" fontId="44" fillId="2" borderId="0" xfId="0" applyNumberFormat="1" applyFont="1" applyFill="1" applyBorder="1"/>
    <xf numFmtId="165" fontId="50" fillId="2" borderId="0" xfId="1" applyFont="1" applyFill="1" applyBorder="1" applyAlignment="1">
      <alignment horizontal="right"/>
    </xf>
    <xf numFmtId="0" fontId="49" fillId="0" borderId="0" xfId="0" applyFont="1"/>
    <xf numFmtId="4" fontId="49" fillId="0" borderId="0" xfId="0" applyNumberFormat="1" applyFont="1"/>
    <xf numFmtId="165" fontId="17" fillId="2" borderId="0" xfId="1" applyFont="1" applyFill="1" applyBorder="1" applyAlignment="1">
      <alignment horizontal="center" vertical="center" wrapText="1"/>
    </xf>
    <xf numFmtId="165" fontId="26" fillId="2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opLeftCell="A16" zoomScale="150" zoomScaleNormal="150" workbookViewId="0">
      <selection activeCell="B32" sqref="B32:B34"/>
    </sheetView>
  </sheetViews>
  <sheetFormatPr baseColWidth="10" defaultColWidth="11.42578125" defaultRowHeight="15.75"/>
  <cols>
    <col min="1" max="1" width="42.140625" style="6" customWidth="1"/>
    <col min="2" max="2" width="15.28515625" style="6" customWidth="1"/>
    <col min="3" max="3" width="1.5703125" style="6" customWidth="1"/>
    <col min="4" max="4" width="13.85546875" style="9" customWidth="1"/>
    <col min="5" max="5" width="15.85546875" style="6" customWidth="1"/>
    <col min="6" max="6" width="13.5703125" style="6" bestFit="1" customWidth="1"/>
    <col min="7" max="16384" width="11.42578125" style="6"/>
  </cols>
  <sheetData>
    <row r="1" spans="1:5">
      <c r="A1" s="237" t="s">
        <v>307</v>
      </c>
      <c r="B1" s="237"/>
      <c r="C1" s="237"/>
      <c r="D1" s="237"/>
      <c r="E1"/>
    </row>
    <row r="2" spans="1:5">
      <c r="A2" s="237" t="s">
        <v>9</v>
      </c>
      <c r="B2" s="237"/>
      <c r="C2" s="237"/>
      <c r="D2" s="237"/>
      <c r="E2"/>
    </row>
    <row r="3" spans="1:5">
      <c r="A3" s="237" t="s">
        <v>342</v>
      </c>
      <c r="B3" s="237"/>
      <c r="C3" s="237"/>
      <c r="D3" s="237"/>
      <c r="E3"/>
    </row>
    <row r="4" spans="1:5">
      <c r="A4" s="237" t="s">
        <v>10</v>
      </c>
      <c r="B4" s="237"/>
      <c r="C4" s="237"/>
      <c r="D4" s="237"/>
      <c r="E4"/>
    </row>
    <row r="5" spans="1:5">
      <c r="A5" s="129"/>
      <c r="B5" s="129"/>
      <c r="C5" s="129"/>
      <c r="D5" s="129"/>
      <c r="E5"/>
    </row>
    <row r="6" spans="1:5" ht="18.75">
      <c r="A6" s="44"/>
      <c r="B6" s="7">
        <v>2022</v>
      </c>
      <c r="C6" s="7"/>
      <c r="D6" s="7">
        <v>2021</v>
      </c>
      <c r="E6"/>
    </row>
    <row r="7" spans="1:5" ht="12.75" customHeight="1">
      <c r="A7" s="49" t="s">
        <v>0</v>
      </c>
      <c r="B7" s="49"/>
      <c r="C7" s="49"/>
      <c r="D7" s="49"/>
      <c r="E7" s="23"/>
    </row>
    <row r="8" spans="1:5">
      <c r="A8" s="49" t="s">
        <v>1</v>
      </c>
      <c r="B8" s="49"/>
      <c r="C8" s="49"/>
      <c r="D8" s="49"/>
      <c r="E8" s="23"/>
    </row>
    <row r="9" spans="1:5">
      <c r="A9" s="50" t="s">
        <v>11</v>
      </c>
      <c r="B9" s="51">
        <f>'NOTAS 7 AL 48 '!E11</f>
        <v>297873.51</v>
      </c>
      <c r="C9" s="51"/>
      <c r="D9" s="140">
        <v>460324.27</v>
      </c>
      <c r="E9" s="23"/>
    </row>
    <row r="10" spans="1:5">
      <c r="A10" s="50" t="s">
        <v>265</v>
      </c>
      <c r="B10" s="154">
        <f>'NOTAS 7 AL 48 '!E21</f>
        <v>75780</v>
      </c>
      <c r="C10" s="154"/>
      <c r="D10" s="153">
        <v>37122</v>
      </c>
      <c r="E10" s="23"/>
    </row>
    <row r="11" spans="1:5">
      <c r="A11" s="49" t="s">
        <v>2</v>
      </c>
      <c r="B11" s="52">
        <f>SUM(B9:B10)</f>
        <v>373653.51</v>
      </c>
      <c r="C11" s="52"/>
      <c r="D11" s="52">
        <f>SUM(D9:D10)</f>
        <v>497446.27</v>
      </c>
      <c r="E11" s="53"/>
    </row>
    <row r="12" spans="1:5">
      <c r="A12" s="49"/>
      <c r="B12" s="54"/>
      <c r="C12" s="54"/>
      <c r="D12" s="54"/>
      <c r="E12" s="23"/>
    </row>
    <row r="13" spans="1:5">
      <c r="A13" s="49" t="s">
        <v>3</v>
      </c>
      <c r="B13" s="54"/>
      <c r="C13" s="54"/>
      <c r="D13" s="54"/>
      <c r="E13" s="23"/>
    </row>
    <row r="14" spans="1:5">
      <c r="A14" s="50" t="s">
        <v>309</v>
      </c>
      <c r="B14" s="61">
        <f>'NOTAS 7 AL 48 '!G33</f>
        <v>15028546.298999999</v>
      </c>
      <c r="C14" s="55"/>
      <c r="D14" s="153">
        <v>12680333.710000001</v>
      </c>
      <c r="E14" s="53"/>
    </row>
    <row r="15" spans="1:5">
      <c r="A15" s="50" t="s">
        <v>308</v>
      </c>
      <c r="B15" s="55"/>
      <c r="C15" s="55"/>
      <c r="D15" s="141"/>
      <c r="E15" s="53"/>
    </row>
    <row r="16" spans="1:5">
      <c r="A16" s="49" t="s">
        <v>4</v>
      </c>
      <c r="B16" s="54">
        <f>SUM(B14:B15)</f>
        <v>15028546.298999999</v>
      </c>
      <c r="C16" s="56"/>
      <c r="D16" s="54">
        <f>SUM(D14:D15)</f>
        <v>12680333.710000001</v>
      </c>
      <c r="E16" s="23"/>
    </row>
    <row r="17" spans="1:6">
      <c r="A17" s="49"/>
      <c r="B17" s="56"/>
      <c r="C17" s="56"/>
      <c r="D17" s="56"/>
      <c r="E17" s="23"/>
    </row>
    <row r="18" spans="1:6" ht="16.5" thickBot="1">
      <c r="A18" s="49" t="s">
        <v>5</v>
      </c>
      <c r="B18" s="57">
        <f>+B11+B16</f>
        <v>15402199.808999998</v>
      </c>
      <c r="C18" s="60"/>
      <c r="D18" s="57">
        <f>+D11+D16</f>
        <v>13177779.98</v>
      </c>
      <c r="E18" s="53"/>
    </row>
    <row r="19" spans="1:6" ht="6.75" customHeight="1" thickTop="1">
      <c r="A19" s="238" t="s">
        <v>266</v>
      </c>
      <c r="B19" s="58"/>
      <c r="C19" s="131"/>
      <c r="D19" s="58"/>
      <c r="E19" s="23"/>
    </row>
    <row r="20" spans="1:6">
      <c r="A20" s="238"/>
      <c r="B20" s="59"/>
      <c r="C20" s="132"/>
      <c r="D20" s="59"/>
      <c r="E20" s="23"/>
    </row>
    <row r="21" spans="1:6">
      <c r="A21" s="50" t="s">
        <v>329</v>
      </c>
      <c r="B21" s="59">
        <f>'NOTAS 7 AL 48 '!E59</f>
        <v>56249.82</v>
      </c>
      <c r="C21" s="132"/>
      <c r="D21" s="59">
        <v>11891.13</v>
      </c>
      <c r="E21" s="23"/>
    </row>
    <row r="22" spans="1:6">
      <c r="A22" s="50" t="s">
        <v>337</v>
      </c>
      <c r="B22" s="181">
        <f>'NOTAS 7 AL 48 '!E71</f>
        <v>1000182.7</v>
      </c>
      <c r="C22" s="133"/>
      <c r="D22" s="140">
        <v>91355</v>
      </c>
      <c r="E22" s="23"/>
    </row>
    <row r="23" spans="1:6">
      <c r="A23" s="49" t="s">
        <v>6</v>
      </c>
      <c r="B23" s="60">
        <f>SUM(B21:B22)</f>
        <v>1056432.52</v>
      </c>
      <c r="C23" s="60"/>
      <c r="D23" s="60">
        <f>SUM(D21:D22)</f>
        <v>103246.13</v>
      </c>
      <c r="E23" s="23"/>
    </row>
    <row r="24" spans="1:6">
      <c r="A24" s="49"/>
      <c r="B24" s="60"/>
      <c r="C24" s="60"/>
      <c r="D24" s="142"/>
      <c r="E24" s="53"/>
    </row>
    <row r="25" spans="1:6">
      <c r="A25" s="189" t="s">
        <v>366</v>
      </c>
      <c r="B25" s="60"/>
      <c r="C25" s="60"/>
      <c r="D25" s="142"/>
      <c r="E25" s="53"/>
    </row>
    <row r="26" spans="1:6">
      <c r="A26" s="190" t="s">
        <v>440</v>
      </c>
      <c r="B26" s="233">
        <f>'NOTAS 7 AL 48 '!E79</f>
        <v>295368.21000000002</v>
      </c>
      <c r="C26" s="60"/>
      <c r="D26" s="142"/>
      <c r="E26" s="53"/>
    </row>
    <row r="27" spans="1:6">
      <c r="A27" s="189" t="s">
        <v>367</v>
      </c>
      <c r="B27" s="60">
        <f>SUM(B26)</f>
        <v>295368.21000000002</v>
      </c>
      <c r="C27" s="60"/>
      <c r="D27" s="142"/>
      <c r="E27" s="53"/>
    </row>
    <row r="28" spans="1:6">
      <c r="A28" s="49"/>
      <c r="B28" s="60"/>
      <c r="C28" s="60"/>
      <c r="D28" s="142"/>
      <c r="E28" s="53"/>
    </row>
    <row r="29" spans="1:6">
      <c r="A29" s="49" t="s">
        <v>7</v>
      </c>
      <c r="B29" s="150">
        <f>B23+B27</f>
        <v>1351800.73</v>
      </c>
      <c r="C29" s="60"/>
      <c r="D29" s="150">
        <f>SUM(D23)</f>
        <v>103246.13</v>
      </c>
      <c r="E29" s="23"/>
    </row>
    <row r="30" spans="1:6">
      <c r="A30" s="49"/>
      <c r="B30" s="54"/>
      <c r="C30" s="54"/>
      <c r="D30" s="54"/>
      <c r="E30" s="23"/>
    </row>
    <row r="31" spans="1:6">
      <c r="A31" s="49" t="s">
        <v>401</v>
      </c>
      <c r="B31" s="58"/>
      <c r="C31" s="58"/>
      <c r="D31" s="58"/>
      <c r="E31" s="23"/>
    </row>
    <row r="32" spans="1:6">
      <c r="A32" s="50" t="s">
        <v>8</v>
      </c>
      <c r="B32" s="61">
        <f>D32</f>
        <v>5881718</v>
      </c>
      <c r="C32" s="61"/>
      <c r="D32" s="140">
        <v>5881718</v>
      </c>
      <c r="E32" s="53"/>
      <c r="F32" s="182"/>
    </row>
    <row r="33" spans="1:6" ht="11.25" customHeight="1">
      <c r="A33" s="50" t="s">
        <v>61</v>
      </c>
      <c r="B33" s="140">
        <f>'Est. de Rendimiento Fin'!B23</f>
        <v>6117062.1589999981</v>
      </c>
      <c r="C33" s="61"/>
      <c r="D33" s="140">
        <f>'Est. de Rendimiento Fin'!D23</f>
        <v>-32883</v>
      </c>
      <c r="E33" s="23"/>
    </row>
    <row r="34" spans="1:6">
      <c r="A34" s="50" t="s">
        <v>267</v>
      </c>
      <c r="B34" s="61">
        <f>7192815.85-5141196.93</f>
        <v>2051618.92</v>
      </c>
      <c r="C34" s="61"/>
      <c r="D34" s="139">
        <v>7225698.8499999996</v>
      </c>
      <c r="E34" s="25"/>
    </row>
    <row r="35" spans="1:6">
      <c r="A35" s="62" t="s">
        <v>268</v>
      </c>
      <c r="B35" s="183">
        <f>SUM(B18-B29)</f>
        <v>14050399.078999998</v>
      </c>
      <c r="C35" s="130"/>
      <c r="D35" s="143">
        <f>D32+D33+D34</f>
        <v>13074533.85</v>
      </c>
      <c r="E35" s="25"/>
      <c r="F35" s="182"/>
    </row>
    <row r="36" spans="1:6" ht="16.5" thickBot="1">
      <c r="A36" s="49" t="s">
        <v>269</v>
      </c>
      <c r="B36" s="64">
        <f>SUM(B29+B35)</f>
        <v>15402199.808999998</v>
      </c>
      <c r="C36" s="60"/>
      <c r="D36" s="168">
        <f>SUM(D29+D35)</f>
        <v>13177779.98</v>
      </c>
      <c r="E36" s="63"/>
    </row>
    <row r="37" spans="1:6" ht="16.5" thickTop="1">
      <c r="A37" s="23"/>
      <c r="B37" s="23"/>
      <c r="C37" s="68"/>
      <c r="D37" s="23"/>
      <c r="E37" s="23"/>
    </row>
    <row r="38" spans="1:6">
      <c r="A38" s="88" t="s">
        <v>272</v>
      </c>
      <c r="B38" s="23"/>
      <c r="C38" s="23"/>
      <c r="D38" s="23"/>
      <c r="E38" s="23"/>
    </row>
    <row r="39" spans="1:6">
      <c r="A39" s="23"/>
      <c r="B39" s="53">
        <f>B36-B18</f>
        <v>0</v>
      </c>
      <c r="C39" s="53"/>
      <c r="D39" s="23"/>
      <c r="E39" s="23"/>
    </row>
    <row r="40" spans="1:6">
      <c r="A40" s="23"/>
      <c r="B40" s="23"/>
      <c r="C40" s="23"/>
      <c r="D40" s="23"/>
      <c r="E40" s="23"/>
    </row>
    <row r="41" spans="1:6">
      <c r="A41" s="23"/>
      <c r="B41" s="23"/>
      <c r="C41" s="23"/>
      <c r="D41" s="23"/>
      <c r="E41" s="23"/>
    </row>
    <row r="42" spans="1:6">
      <c r="A42" s="23"/>
      <c r="B42" s="23"/>
      <c r="C42" s="23"/>
      <c r="D42" s="23"/>
      <c r="E42" s="23"/>
    </row>
    <row r="43" spans="1:6">
      <c r="A43" s="21" t="s">
        <v>320</v>
      </c>
      <c r="B43" s="21" t="s">
        <v>321</v>
      </c>
      <c r="C43" s="22"/>
      <c r="D43" s="23"/>
      <c r="E43" s="23"/>
    </row>
    <row r="44" spans="1:6">
      <c r="A44" s="156" t="s">
        <v>270</v>
      </c>
      <c r="B44" s="156" t="s">
        <v>271</v>
      </c>
      <c r="C44" s="23"/>
      <c r="D44" s="23"/>
      <c r="E44" s="23"/>
    </row>
    <row r="45" spans="1:6">
      <c r="A45" s="156"/>
      <c r="B45" s="156"/>
      <c r="C45" s="23"/>
      <c r="D45" s="23"/>
      <c r="E45" s="23"/>
    </row>
    <row r="46" spans="1:6">
      <c r="A46" s="156"/>
      <c r="B46" s="156"/>
      <c r="C46" s="23"/>
      <c r="D46" s="23"/>
      <c r="E46" s="23"/>
    </row>
    <row r="47" spans="1:6">
      <c r="A47" s="21" t="s">
        <v>322</v>
      </c>
      <c r="B47" s="21"/>
      <c r="C47" s="23"/>
      <c r="D47" s="23"/>
      <c r="E47" s="23"/>
    </row>
    <row r="48" spans="1:6">
      <c r="A48" s="156" t="s">
        <v>323</v>
      </c>
      <c r="B48" s="156"/>
      <c r="C48" s="23"/>
      <c r="D48" s="23"/>
      <c r="E48" s="23"/>
    </row>
    <row r="49" spans="1:5">
      <c r="A49" s="69"/>
      <c r="B49" s="65"/>
      <c r="C49" s="65"/>
      <c r="D49" s="65"/>
      <c r="E49" s="65"/>
    </row>
    <row r="50" spans="1:5">
      <c r="A50" s="69"/>
      <c r="B50" s="65"/>
      <c r="C50" s="65"/>
      <c r="D50" s="65"/>
      <c r="E50" s="65"/>
    </row>
    <row r="51" spans="1:5">
      <c r="A51" s="69"/>
      <c r="B51" s="65"/>
      <c r="C51" s="65"/>
      <c r="D51" s="65"/>
      <c r="E51" s="65"/>
    </row>
    <row r="52" spans="1:5">
      <c r="A52" s="70"/>
      <c r="B52" s="66"/>
      <c r="C52" s="66"/>
      <c r="D52" s="66"/>
      <c r="E52" s="66"/>
    </row>
    <row r="53" spans="1:5" ht="10.5" customHeight="1">
      <c r="A53" s="70"/>
      <c r="B53" s="66"/>
      <c r="C53" s="66"/>
      <c r="D53" s="66"/>
      <c r="E53" s="66"/>
    </row>
    <row r="54" spans="1:5">
      <c r="A54" s="70"/>
      <c r="B54" s="66"/>
      <c r="C54" s="66"/>
      <c r="D54" s="66"/>
      <c r="E54" s="66"/>
    </row>
    <row r="55" spans="1:5" ht="9" customHeight="1">
      <c r="A55" s="70"/>
      <c r="B55" s="66"/>
      <c r="C55" s="66"/>
      <c r="D55" s="66"/>
      <c r="E55" s="66"/>
    </row>
    <row r="56" spans="1:5">
      <c r="A56" s="70"/>
      <c r="B56" s="67"/>
      <c r="C56" s="67"/>
      <c r="D56" s="67"/>
      <c r="E56" s="67"/>
    </row>
    <row r="57" spans="1:5" ht="12.75" customHeight="1">
      <c r="A57" s="69"/>
      <c r="B57" s="65"/>
      <c r="C57" s="65"/>
      <c r="D57" s="65"/>
      <c r="E57" s="65"/>
    </row>
    <row r="58" spans="1:5" ht="12.75" customHeight="1">
      <c r="A58" s="69"/>
      <c r="B58" s="65"/>
      <c r="C58" s="65"/>
      <c r="D58" s="65"/>
      <c r="E58" s="65"/>
    </row>
    <row r="59" spans="1:5">
      <c r="A59" s="69"/>
      <c r="B59" s="65"/>
      <c r="C59" s="65"/>
      <c r="D59" s="65"/>
      <c r="E59" s="65"/>
    </row>
    <row r="60" spans="1:5">
      <c r="A60" s="69"/>
      <c r="B60" s="65"/>
      <c r="C60" s="65"/>
      <c r="D60" s="65"/>
      <c r="E60" s="65"/>
    </row>
    <row r="61" spans="1:5">
      <c r="A61" s="69"/>
      <c r="B61" s="65"/>
      <c r="C61" s="65"/>
      <c r="D61" s="65"/>
      <c r="E61" s="65"/>
    </row>
    <row r="62" spans="1:5" s="12" customFormat="1">
      <c r="A62" s="71"/>
      <c r="B62" s="66"/>
      <c r="C62" s="66"/>
      <c r="D62" s="66"/>
      <c r="E62" s="66"/>
    </row>
    <row r="63" spans="1:5">
      <c r="A63" s="70"/>
      <c r="B63" s="66"/>
      <c r="C63" s="66"/>
      <c r="D63" s="66"/>
      <c r="E63" s="66"/>
    </row>
    <row r="64" spans="1:5">
      <c r="A64" s="68"/>
      <c r="B64" s="68"/>
      <c r="C64" s="68"/>
      <c r="D64" s="68"/>
      <c r="E64" s="68"/>
    </row>
    <row r="65" spans="1:5">
      <c r="A65" s="68"/>
      <c r="B65" s="68"/>
      <c r="C65" s="68"/>
      <c r="D65" s="68"/>
      <c r="E65" s="68"/>
    </row>
    <row r="66" spans="1:5">
      <c r="A66" s="72"/>
      <c r="B66" s="68"/>
      <c r="C66" s="68"/>
      <c r="D66" s="68"/>
      <c r="E66" s="68"/>
    </row>
    <row r="67" spans="1:5">
      <c r="A67" s="72"/>
      <c r="B67" s="236"/>
      <c r="C67" s="236"/>
      <c r="D67" s="236"/>
      <c r="E67" s="236"/>
    </row>
    <row r="68" spans="1:5">
      <c r="A68" s="68"/>
      <c r="B68" s="68"/>
      <c r="C68" s="68"/>
      <c r="D68" s="68"/>
      <c r="E68" s="68"/>
    </row>
    <row r="69" spans="1:5">
      <c r="A69" s="9"/>
      <c r="B69" s="9"/>
      <c r="C69" s="9"/>
      <c r="E69" s="9"/>
    </row>
    <row r="70" spans="1:5">
      <c r="A70" s="73"/>
      <c r="B70" s="9"/>
      <c r="C70" s="9"/>
      <c r="E70" s="9"/>
    </row>
    <row r="71" spans="1:5">
      <c r="A71" s="73"/>
      <c r="B71" s="235"/>
      <c r="C71" s="235"/>
      <c r="D71" s="235"/>
      <c r="E71" s="235"/>
    </row>
    <row r="72" spans="1:5">
      <c r="A72" s="9"/>
      <c r="B72" s="9"/>
      <c r="C72" s="9"/>
      <c r="E72" s="9"/>
    </row>
  </sheetData>
  <mergeCells count="7">
    <mergeCell ref="B71:E71"/>
    <mergeCell ref="B67:E67"/>
    <mergeCell ref="A1:D1"/>
    <mergeCell ref="A2:D2"/>
    <mergeCell ref="A3:D3"/>
    <mergeCell ref="A4:D4"/>
    <mergeCell ref="A19:A20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2"/>
  <sheetViews>
    <sheetView zoomScale="130" zoomScaleNormal="130" workbookViewId="0">
      <selection activeCell="B19" sqref="B19"/>
    </sheetView>
  </sheetViews>
  <sheetFormatPr baseColWidth="10" defaultColWidth="11.42578125" defaultRowHeight="15.75"/>
  <cols>
    <col min="1" max="1" width="44.85546875" style="6" customWidth="1"/>
    <col min="2" max="2" width="15.42578125" style="6" customWidth="1"/>
    <col min="3" max="3" width="1" style="6" customWidth="1"/>
    <col min="4" max="4" width="16.7109375" style="6" customWidth="1"/>
    <col min="5" max="5" width="13.140625" style="6" customWidth="1"/>
    <col min="6" max="7" width="18" style="6" bestFit="1" customWidth="1"/>
    <col min="8" max="9" width="14.5703125" style="6" bestFit="1" customWidth="1"/>
    <col min="10" max="16384" width="11.42578125" style="6"/>
  </cols>
  <sheetData>
    <row r="1" spans="1:10">
      <c r="A1" s="237" t="s">
        <v>307</v>
      </c>
      <c r="B1" s="237"/>
      <c r="C1" s="237"/>
      <c r="D1" s="237"/>
      <c r="E1" s="15"/>
    </row>
    <row r="2" spans="1:10">
      <c r="A2" s="237" t="s">
        <v>12</v>
      </c>
      <c r="B2" s="237"/>
      <c r="C2" s="237"/>
      <c r="D2" s="237"/>
      <c r="E2" s="43"/>
    </row>
    <row r="3" spans="1:10">
      <c r="A3" s="237" t="s">
        <v>404</v>
      </c>
      <c r="B3" s="237"/>
      <c r="C3" s="237"/>
      <c r="D3" s="237"/>
      <c r="E3" s="43"/>
    </row>
    <row r="4" spans="1:10">
      <c r="A4" s="237" t="s">
        <v>25</v>
      </c>
      <c r="B4" s="237"/>
      <c r="C4" s="237"/>
      <c r="D4" s="237"/>
      <c r="E4" s="43"/>
    </row>
    <row r="5" spans="1:10">
      <c r="A5" s="43"/>
      <c r="B5" s="43"/>
      <c r="C5" s="43"/>
      <c r="D5" s="43"/>
      <c r="E5" s="43"/>
    </row>
    <row r="6" spans="1:10">
      <c r="B6" s="7">
        <v>2022</v>
      </c>
      <c r="C6" s="7"/>
      <c r="D6" s="7">
        <v>2021</v>
      </c>
      <c r="E6" s="7"/>
    </row>
    <row r="7" spans="1:10">
      <c r="A7" s="23"/>
      <c r="B7" s="78"/>
      <c r="C7" s="78"/>
      <c r="D7" s="78"/>
      <c r="E7" s="7"/>
    </row>
    <row r="8" spans="1:10">
      <c r="A8" s="79" t="s">
        <v>402</v>
      </c>
      <c r="B8" s="23"/>
      <c r="C8" s="23"/>
      <c r="D8" s="23"/>
    </row>
    <row r="9" spans="1:10">
      <c r="A9" s="80" t="s">
        <v>13</v>
      </c>
      <c r="B9" s="81">
        <f>'Estado Comparativo'!D10</f>
        <v>260305</v>
      </c>
      <c r="C9" s="81"/>
      <c r="D9" s="81">
        <v>555780</v>
      </c>
      <c r="E9" s="74"/>
    </row>
    <row r="10" spans="1:10">
      <c r="A10" s="80" t="s">
        <v>14</v>
      </c>
      <c r="B10" s="81">
        <f>'Estado Comparativo'!D11</f>
        <v>25913237.370000001</v>
      </c>
      <c r="C10" s="81"/>
      <c r="D10" s="81">
        <v>20914023</v>
      </c>
      <c r="E10" s="74"/>
    </row>
    <row r="11" spans="1:10">
      <c r="A11" s="191" t="s">
        <v>439</v>
      </c>
      <c r="B11" s="192">
        <f>'NOTAS 7 AL 48 '!E129</f>
        <v>286935</v>
      </c>
      <c r="C11" s="192"/>
      <c r="D11" s="192">
        <v>251590</v>
      </c>
      <c r="E11" s="74"/>
      <c r="H11" s="8"/>
      <c r="I11" s="8"/>
      <c r="J11" s="8"/>
    </row>
    <row r="12" spans="1:10">
      <c r="A12" s="191" t="s">
        <v>414</v>
      </c>
      <c r="B12" s="192">
        <f>'NOTAS 7 AL 48 '!E141</f>
        <v>389535</v>
      </c>
      <c r="C12" s="192"/>
      <c r="D12" s="192"/>
      <c r="E12" s="74"/>
      <c r="H12" s="8"/>
      <c r="I12" s="8"/>
      <c r="J12" s="8"/>
    </row>
    <row r="13" spans="1:10">
      <c r="A13" s="79" t="s">
        <v>15</v>
      </c>
      <c r="B13" s="83">
        <f>SUM(B9:B12)</f>
        <v>26850012.370000001</v>
      </c>
      <c r="C13" s="83"/>
      <c r="D13" s="145">
        <f>SUM(D9:D11)</f>
        <v>21721393</v>
      </c>
      <c r="E13" s="76"/>
      <c r="H13" s="8"/>
      <c r="I13" s="8"/>
      <c r="J13" s="8"/>
    </row>
    <row r="14" spans="1:10">
      <c r="A14" s="84"/>
      <c r="B14" s="85"/>
      <c r="C14" s="85"/>
      <c r="D14" s="146"/>
      <c r="E14" s="77"/>
      <c r="H14" s="8"/>
      <c r="I14" s="8"/>
      <c r="J14" s="8"/>
    </row>
    <row r="15" spans="1:10">
      <c r="A15" s="78" t="s">
        <v>403</v>
      </c>
      <c r="B15" s="25"/>
      <c r="C15" s="25"/>
      <c r="D15" s="147"/>
      <c r="E15" s="8"/>
      <c r="H15" s="8"/>
      <c r="I15" s="8"/>
      <c r="J15" s="8"/>
    </row>
    <row r="16" spans="1:10">
      <c r="A16" s="80" t="s">
        <v>16</v>
      </c>
      <c r="B16" s="81">
        <f>+'NOTAS 7 AL 48 '!E162</f>
        <v>11597768.83</v>
      </c>
      <c r="C16" s="81"/>
      <c r="D16" s="81">
        <v>9354742</v>
      </c>
      <c r="E16" s="74"/>
    </row>
    <row r="17" spans="1:8">
      <c r="A17" s="80" t="s">
        <v>17</v>
      </c>
      <c r="B17" s="81">
        <f>'NOTAS 7 AL 48 '!E173</f>
        <v>1030876.3200000001</v>
      </c>
      <c r="C17" s="81"/>
      <c r="D17" s="81">
        <v>1449850</v>
      </c>
      <c r="E17" s="74"/>
    </row>
    <row r="18" spans="1:8">
      <c r="A18" s="80" t="s">
        <v>18</v>
      </c>
      <c r="B18" s="81">
        <f>'NOTAS 7 AL 48 '!E185</f>
        <v>3144779.7</v>
      </c>
      <c r="C18" s="81"/>
      <c r="D18" s="81">
        <v>2656988</v>
      </c>
      <c r="E18" s="74"/>
    </row>
    <row r="19" spans="1:8">
      <c r="A19" s="80" t="s">
        <v>19</v>
      </c>
      <c r="B19" s="81">
        <f>'NOTAS 7 AL 48 '!G30</f>
        <v>780407.41100000008</v>
      </c>
      <c r="C19" s="81"/>
      <c r="D19" s="144">
        <v>15970</v>
      </c>
      <c r="E19" s="74"/>
    </row>
    <row r="20" spans="1:8">
      <c r="A20" s="80" t="s">
        <v>20</v>
      </c>
      <c r="B20" s="81">
        <f>'NOTAS 7 AL 48 '!E218</f>
        <v>4051648.3800000004</v>
      </c>
      <c r="C20" s="81"/>
      <c r="D20" s="81">
        <v>8194307</v>
      </c>
      <c r="E20" s="74"/>
    </row>
    <row r="21" spans="1:8">
      <c r="A21" s="80" t="s">
        <v>21</v>
      </c>
      <c r="B21" s="82">
        <f>'NOTAS 7 AL 48 '!E225</f>
        <v>127469.57</v>
      </c>
      <c r="C21" s="82"/>
      <c r="D21" s="82">
        <v>82419</v>
      </c>
      <c r="E21" s="75"/>
    </row>
    <row r="22" spans="1:8">
      <c r="A22" s="79" t="s">
        <v>22</v>
      </c>
      <c r="B22" s="86">
        <f>SUM(B16:B21)</f>
        <v>20732950.211000003</v>
      </c>
      <c r="C22" s="86"/>
      <c r="D22" s="148">
        <f>SUM(D16:D21)</f>
        <v>21754276</v>
      </c>
      <c r="E22" s="76"/>
    </row>
    <row r="23" spans="1:8" ht="16.5" thickBot="1">
      <c r="A23" s="79" t="s">
        <v>23</v>
      </c>
      <c r="B23" s="87">
        <f>+B13-B22</f>
        <v>6117062.1589999981</v>
      </c>
      <c r="C23" s="87"/>
      <c r="D23" s="149">
        <f>+D13-D22</f>
        <v>-32883</v>
      </c>
      <c r="E23" s="76"/>
      <c r="F23" s="8"/>
      <c r="G23" s="8"/>
      <c r="H23" s="8"/>
    </row>
    <row r="24" spans="1:8" ht="16.5" thickTop="1">
      <c r="A24" s="84"/>
      <c r="B24" s="84"/>
      <c r="C24" s="84"/>
      <c r="D24" s="23"/>
    </row>
    <row r="25" spans="1:8">
      <c r="A25" s="88" t="s">
        <v>272</v>
      </c>
      <c r="B25" s="88"/>
      <c r="C25" s="88"/>
      <c r="D25" s="23"/>
    </row>
    <row r="26" spans="1:8">
      <c r="A26" s="88"/>
      <c r="B26" s="88"/>
      <c r="C26" s="88"/>
      <c r="D26" s="23"/>
    </row>
    <row r="27" spans="1:8">
      <c r="A27" s="88"/>
      <c r="B27" s="88"/>
      <c r="C27" s="88"/>
      <c r="D27" s="23"/>
    </row>
    <row r="28" spans="1:8">
      <c r="A28" s="21" t="s">
        <v>320</v>
      </c>
      <c r="B28" s="21" t="s">
        <v>321</v>
      </c>
      <c r="C28" s="21"/>
    </row>
    <row r="29" spans="1:8">
      <c r="A29" s="156" t="s">
        <v>270</v>
      </c>
      <c r="B29" s="156" t="s">
        <v>271</v>
      </c>
    </row>
    <row r="30" spans="1:8">
      <c r="A30" s="156"/>
      <c r="B30" s="156"/>
    </row>
    <row r="31" spans="1:8">
      <c r="A31" s="156"/>
      <c r="B31" s="156"/>
    </row>
    <row r="32" spans="1:8">
      <c r="A32" s="21" t="s">
        <v>322</v>
      </c>
      <c r="B32" s="21"/>
    </row>
    <row r="33" spans="1:7">
      <c r="A33" s="156" t="s">
        <v>323</v>
      </c>
      <c r="B33" s="156"/>
    </row>
    <row r="34" spans="1:7">
      <c r="A34" s="89"/>
      <c r="B34" s="89"/>
      <c r="C34" s="89"/>
      <c r="D34" s="89"/>
      <c r="E34" s="89"/>
      <c r="F34" s="9"/>
      <c r="G34" s="9"/>
    </row>
    <row r="35" spans="1:7">
      <c r="A35" s="90"/>
      <c r="B35" s="17"/>
      <c r="C35" s="17"/>
      <c r="D35" s="17"/>
      <c r="E35" s="17"/>
      <c r="F35" s="9"/>
      <c r="G35" s="9"/>
    </row>
    <row r="36" spans="1:7">
      <c r="A36" s="91"/>
      <c r="B36" s="9"/>
      <c r="C36" s="9"/>
      <c r="D36" s="9"/>
      <c r="E36" s="9"/>
      <c r="F36" s="9"/>
      <c r="G36" s="9"/>
    </row>
    <row r="37" spans="1:7">
      <c r="A37" s="92"/>
      <c r="B37" s="9"/>
      <c r="C37" s="9"/>
      <c r="D37" s="9"/>
      <c r="E37" s="9"/>
      <c r="F37" s="9"/>
      <c r="G37" s="9"/>
    </row>
    <row r="38" spans="1:7">
      <c r="A38" s="92"/>
      <c r="B38" s="9"/>
      <c r="C38" s="9"/>
      <c r="D38" s="9"/>
      <c r="E38" s="9"/>
      <c r="F38" s="9"/>
      <c r="G38" s="9"/>
    </row>
    <row r="39" spans="1:7">
      <c r="A39" s="92"/>
      <c r="B39" s="9"/>
      <c r="C39" s="9"/>
      <c r="D39" s="9"/>
      <c r="E39" s="9"/>
      <c r="F39" s="9"/>
      <c r="G39" s="9"/>
    </row>
    <row r="40" spans="1:7">
      <c r="A40" s="93"/>
      <c r="B40" s="9"/>
      <c r="C40" s="9"/>
      <c r="D40" s="9"/>
      <c r="E40" s="9"/>
      <c r="F40" s="9"/>
      <c r="G40" s="9"/>
    </row>
    <row r="41" spans="1:7">
      <c r="A41" s="73"/>
      <c r="B41" s="235"/>
      <c r="C41" s="235"/>
      <c r="D41" s="235"/>
      <c r="E41" s="235"/>
      <c r="F41" s="9"/>
      <c r="G41" s="9"/>
    </row>
    <row r="42" spans="1:7">
      <c r="A42" s="9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73"/>
      <c r="B44" s="9"/>
      <c r="C44" s="9"/>
      <c r="D44" s="9"/>
      <c r="E44" s="9"/>
      <c r="F44" s="9"/>
      <c r="G44" s="9"/>
    </row>
    <row r="45" spans="1:7">
      <c r="A45" s="73"/>
      <c r="B45" s="235"/>
      <c r="C45" s="235"/>
      <c r="D45" s="235"/>
      <c r="E45" s="235"/>
      <c r="F45" s="9"/>
      <c r="G45" s="9"/>
    </row>
    <row r="46" spans="1:7">
      <c r="A46" s="9"/>
      <c r="B46" s="9"/>
      <c r="C46" s="9"/>
      <c r="D46" s="9"/>
      <c r="E46" s="9"/>
      <c r="F46" s="9"/>
      <c r="G46" s="9"/>
    </row>
    <row r="47" spans="1:7">
      <c r="A47" s="9"/>
      <c r="B47" s="9"/>
      <c r="C47" s="9"/>
      <c r="D47" s="9"/>
      <c r="E47" s="9"/>
      <c r="F47" s="9"/>
      <c r="G47" s="9"/>
    </row>
    <row r="48" spans="1:7">
      <c r="A48" s="9"/>
      <c r="B48" s="9"/>
      <c r="C48" s="9"/>
      <c r="D48" s="9"/>
      <c r="E48" s="9"/>
      <c r="F48" s="9"/>
      <c r="G48" s="9"/>
    </row>
    <row r="49" spans="1:7">
      <c r="A49" s="9"/>
      <c r="B49" s="9"/>
      <c r="C49" s="9"/>
      <c r="D49" s="9"/>
      <c r="E49" s="9"/>
      <c r="F49" s="9"/>
      <c r="G49" s="9"/>
    </row>
    <row r="50" spans="1:7">
      <c r="A50" s="9"/>
      <c r="B50" s="9"/>
      <c r="C50" s="9"/>
      <c r="D50" s="9"/>
      <c r="E50" s="9"/>
      <c r="F50" s="9"/>
      <c r="G50" s="9"/>
    </row>
    <row r="51" spans="1:7">
      <c r="A51" s="9"/>
      <c r="B51" s="9"/>
      <c r="C51" s="9"/>
      <c r="D51" s="9"/>
      <c r="E51" s="9"/>
      <c r="F51" s="9"/>
      <c r="G51" s="9"/>
    </row>
    <row r="52" spans="1:7">
      <c r="A52" s="9"/>
      <c r="B52" s="9"/>
      <c r="C52" s="9"/>
      <c r="D52" s="9"/>
      <c r="E52" s="9"/>
      <c r="F52" s="9"/>
      <c r="G52" s="9"/>
    </row>
    <row r="53" spans="1:7">
      <c r="A53" s="9"/>
      <c r="B53" s="9"/>
      <c r="C53" s="9"/>
      <c r="D53" s="9"/>
      <c r="E53" s="9"/>
      <c r="F53" s="9"/>
      <c r="G53" s="9"/>
    </row>
    <row r="54" spans="1:7">
      <c r="A54" s="9"/>
      <c r="B54" s="9"/>
      <c r="C54" s="9"/>
      <c r="D54" s="9"/>
      <c r="E54" s="9"/>
      <c r="F54" s="9"/>
      <c r="G54" s="9"/>
    </row>
    <row r="55" spans="1:7">
      <c r="A55" s="9"/>
      <c r="B55" s="9"/>
      <c r="C55" s="9"/>
      <c r="D55" s="9"/>
      <c r="E55" s="9"/>
      <c r="F55" s="9"/>
      <c r="G55" s="9"/>
    </row>
    <row r="56" spans="1:7">
      <c r="A56" s="9"/>
      <c r="B56" s="9"/>
      <c r="C56" s="9"/>
      <c r="D56" s="9"/>
      <c r="E56" s="9"/>
      <c r="F56" s="9"/>
      <c r="G56" s="9"/>
    </row>
    <row r="57" spans="1:7">
      <c r="A57" s="9"/>
      <c r="B57" s="9"/>
      <c r="C57" s="9"/>
      <c r="D57" s="9"/>
      <c r="E57" s="9"/>
      <c r="F57" s="9"/>
      <c r="G57" s="9"/>
    </row>
    <row r="58" spans="1:7">
      <c r="A58" s="9"/>
      <c r="B58" s="9"/>
      <c r="C58" s="9"/>
      <c r="D58" s="9"/>
      <c r="E58" s="9"/>
      <c r="F58" s="9"/>
      <c r="G58" s="9"/>
    </row>
    <row r="59" spans="1:7">
      <c r="A59" s="9"/>
      <c r="B59" s="9"/>
      <c r="C59" s="9"/>
      <c r="D59" s="9"/>
      <c r="E59" s="9"/>
      <c r="F59" s="9"/>
      <c r="G59" s="9"/>
    </row>
    <row r="60" spans="1:7">
      <c r="A60" s="9"/>
      <c r="B60" s="9"/>
      <c r="C60" s="9"/>
      <c r="D60" s="9"/>
      <c r="E60" s="9"/>
      <c r="F60" s="9"/>
      <c r="G60" s="9"/>
    </row>
    <row r="61" spans="1:7">
      <c r="A61" s="9"/>
      <c r="B61" s="9"/>
      <c r="C61" s="9"/>
      <c r="D61" s="9"/>
      <c r="E61" s="9"/>
      <c r="F61" s="9"/>
      <c r="G61" s="9"/>
    </row>
    <row r="62" spans="1:7">
      <c r="A62" s="9"/>
      <c r="B62" s="9"/>
      <c r="C62" s="9"/>
      <c r="D62" s="9"/>
      <c r="E62" s="9"/>
      <c r="F62" s="9"/>
      <c r="G62" s="9"/>
    </row>
    <row r="63" spans="1:7">
      <c r="A63" s="9"/>
      <c r="B63" s="9"/>
      <c r="C63" s="9"/>
      <c r="D63" s="9"/>
      <c r="E63" s="9"/>
      <c r="F63" s="9"/>
      <c r="G63" s="9"/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</sheetData>
  <mergeCells count="6">
    <mergeCell ref="B45:E45"/>
    <mergeCell ref="B41:E41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E17" sqref="E17"/>
    </sheetView>
  </sheetViews>
  <sheetFormatPr baseColWidth="10" defaultColWidth="11.42578125" defaultRowHeight="15.75"/>
  <cols>
    <col min="1" max="1" width="43.42578125" style="6" customWidth="1"/>
    <col min="2" max="2" width="17.42578125" style="6" customWidth="1"/>
    <col min="3" max="3" width="18.42578125" style="6" customWidth="1"/>
    <col min="4" max="4" width="13.7109375" style="6" customWidth="1"/>
    <col min="5" max="5" width="19.28515625" style="6" customWidth="1"/>
    <col min="6" max="6" width="20.42578125" style="6" customWidth="1"/>
    <col min="7" max="16384" width="11.42578125" style="6"/>
  </cols>
  <sheetData>
    <row r="1" spans="1:6">
      <c r="A1" s="237" t="s">
        <v>307</v>
      </c>
      <c r="B1" s="237"/>
      <c r="C1" s="237"/>
      <c r="D1" s="237"/>
      <c r="E1" s="237"/>
      <c r="F1" s="237"/>
    </row>
    <row r="2" spans="1:6">
      <c r="A2" s="237" t="s">
        <v>24</v>
      </c>
      <c r="B2" s="237"/>
      <c r="C2" s="237"/>
      <c r="D2" s="237"/>
      <c r="E2" s="237"/>
      <c r="F2" s="237"/>
    </row>
    <row r="3" spans="1:6">
      <c r="A3" s="237" t="s">
        <v>404</v>
      </c>
      <c r="B3" s="237"/>
      <c r="C3" s="237"/>
      <c r="D3" s="237"/>
      <c r="E3" s="237"/>
      <c r="F3" s="237"/>
    </row>
    <row r="4" spans="1:6">
      <c r="A4" s="237" t="s">
        <v>25</v>
      </c>
      <c r="B4" s="237"/>
      <c r="C4" s="237"/>
      <c r="D4" s="237"/>
      <c r="E4" s="237"/>
      <c r="F4" s="237"/>
    </row>
    <row r="5" spans="1:6" ht="58.5" customHeight="1">
      <c r="A5" s="1"/>
      <c r="B5" s="2" t="s">
        <v>26</v>
      </c>
      <c r="C5" s="2" t="s">
        <v>27</v>
      </c>
      <c r="D5" s="2" t="s">
        <v>28</v>
      </c>
      <c r="E5" s="2" t="s">
        <v>29</v>
      </c>
      <c r="F5" s="2" t="s">
        <v>33</v>
      </c>
    </row>
    <row r="6" spans="1:6">
      <c r="A6" s="1"/>
      <c r="B6" s="11"/>
      <c r="C6" s="2"/>
      <c r="E6" s="11"/>
      <c r="F6" s="11"/>
    </row>
    <row r="7" spans="1:6">
      <c r="A7" s="1"/>
      <c r="B7" s="1"/>
      <c r="C7" s="1"/>
      <c r="D7" s="1"/>
      <c r="E7" s="1"/>
      <c r="F7" s="1"/>
    </row>
    <row r="8" spans="1:6">
      <c r="A8" s="4" t="s">
        <v>408</v>
      </c>
      <c r="B8" s="94">
        <v>5881718</v>
      </c>
      <c r="C8" s="94"/>
      <c r="D8" s="94"/>
      <c r="E8" s="94">
        <v>3670810</v>
      </c>
      <c r="F8" s="95">
        <f>B8+C8+D8+E8</f>
        <v>9552528</v>
      </c>
    </row>
    <row r="9" spans="1:6">
      <c r="A9" s="5" t="s">
        <v>50</v>
      </c>
      <c r="B9" s="96"/>
      <c r="C9" s="45"/>
      <c r="D9" s="48"/>
      <c r="E9" s="48"/>
      <c r="F9" s="97"/>
    </row>
    <row r="10" spans="1:6">
      <c r="A10" s="5" t="s">
        <v>51</v>
      </c>
      <c r="B10" s="96"/>
      <c r="C10" s="96"/>
      <c r="D10" s="48"/>
      <c r="E10" s="45"/>
      <c r="F10" s="97"/>
    </row>
    <row r="11" spans="1:6">
      <c r="A11" s="3" t="s">
        <v>30</v>
      </c>
      <c r="B11" s="96"/>
      <c r="C11" s="96"/>
      <c r="D11" s="48"/>
      <c r="E11" s="45">
        <v>3554888.85</v>
      </c>
      <c r="F11" s="8">
        <v>3554888.85</v>
      </c>
    </row>
    <row r="12" spans="1:6" s="12" customFormat="1">
      <c r="A12" s="3" t="s">
        <v>31</v>
      </c>
      <c r="B12" s="98"/>
      <c r="C12" s="98"/>
      <c r="D12" s="98"/>
      <c r="E12" s="98">
        <v>-32883</v>
      </c>
      <c r="F12" s="98">
        <v>-32883</v>
      </c>
    </row>
    <row r="13" spans="1:6">
      <c r="A13" s="4" t="s">
        <v>325</v>
      </c>
      <c r="B13" s="94">
        <v>5881718</v>
      </c>
      <c r="C13" s="94"/>
      <c r="D13" s="94"/>
      <c r="E13" s="175">
        <f>SUM(E8:E12)</f>
        <v>7192815.8499999996</v>
      </c>
      <c r="F13" s="95">
        <f>B13+C13+D13+E13</f>
        <v>13074533.85</v>
      </c>
    </row>
    <row r="14" spans="1:6">
      <c r="A14" s="3" t="s">
        <v>50</v>
      </c>
      <c r="B14" s="45"/>
      <c r="C14" s="45"/>
      <c r="D14" s="45"/>
      <c r="E14" s="45"/>
      <c r="F14" s="97"/>
    </row>
    <row r="15" spans="1:6">
      <c r="A15" s="3" t="s">
        <v>51</v>
      </c>
      <c r="B15" s="45"/>
      <c r="C15" s="45"/>
      <c r="D15" s="45"/>
      <c r="E15" s="45"/>
      <c r="F15" s="97"/>
    </row>
    <row r="16" spans="1:6" ht="31.5">
      <c r="A16" s="3" t="s">
        <v>32</v>
      </c>
      <c r="B16" s="45"/>
      <c r="C16" s="45"/>
      <c r="D16" s="45"/>
      <c r="E16" s="45"/>
      <c r="F16" s="97"/>
    </row>
    <row r="17" spans="1:6">
      <c r="A17" s="3" t="s">
        <v>30</v>
      </c>
      <c r="B17" s="45"/>
      <c r="C17" s="45"/>
      <c r="D17" s="45"/>
      <c r="E17" s="234">
        <v>-5141196.93</v>
      </c>
      <c r="F17" s="45">
        <f>E17</f>
        <v>-5141196.93</v>
      </c>
    </row>
    <row r="18" spans="1:6">
      <c r="A18" s="3" t="s">
        <v>31</v>
      </c>
      <c r="B18" s="99"/>
      <c r="C18" s="100"/>
      <c r="D18" s="98"/>
      <c r="E18" s="98">
        <f>'Estado de Situación'!B33</f>
        <v>6117062.1589999981</v>
      </c>
      <c r="F18" s="98">
        <v>8286593.7000000002</v>
      </c>
    </row>
    <row r="19" spans="1:6" ht="16.5" thickBot="1">
      <c r="A19" s="4" t="s">
        <v>343</v>
      </c>
      <c r="B19" s="47">
        <f>+B13</f>
        <v>5881718</v>
      </c>
      <c r="C19" s="46"/>
      <c r="D19" s="46"/>
      <c r="E19" s="47">
        <f>SUM(E13:E18)</f>
        <v>8168681.078999998</v>
      </c>
      <c r="F19" s="101">
        <f>SUM(B19:E19)</f>
        <v>14050399.078999998</v>
      </c>
    </row>
    <row r="20" spans="1:6" ht="16.5" thickTop="1">
      <c r="A20" s="10"/>
    </row>
    <row r="21" spans="1:6">
      <c r="A21" s="136" t="s">
        <v>272</v>
      </c>
    </row>
    <row r="22" spans="1:6">
      <c r="A22" s="13"/>
    </row>
    <row r="23" spans="1:6">
      <c r="A23" s="13"/>
    </row>
    <row r="24" spans="1:6">
      <c r="A24" s="13"/>
    </row>
    <row r="25" spans="1:6">
      <c r="A25" s="13"/>
    </row>
    <row r="27" spans="1:6" ht="18.75">
      <c r="A27" s="174" t="s">
        <v>320</v>
      </c>
      <c r="B27" s="174"/>
      <c r="C27" s="174" t="s">
        <v>321</v>
      </c>
    </row>
    <row r="28" spans="1:6">
      <c r="A28" s="6" t="s">
        <v>270</v>
      </c>
      <c r="C28" s="6" t="s">
        <v>271</v>
      </c>
    </row>
    <row r="31" spans="1:6" ht="18.75">
      <c r="A31" s="174" t="s">
        <v>322</v>
      </c>
      <c r="B31" s="174"/>
    </row>
    <row r="32" spans="1:6">
      <c r="A32" s="6" t="s">
        <v>323</v>
      </c>
    </row>
    <row r="33" spans="1:6">
      <c r="A33"/>
      <c r="B33"/>
      <c r="C33"/>
      <c r="D33"/>
      <c r="E33"/>
      <c r="F33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E78"/>
  <sheetViews>
    <sheetView topLeftCell="A16" zoomScale="130" zoomScaleNormal="130" workbookViewId="0">
      <selection activeCell="B33" sqref="B33"/>
    </sheetView>
  </sheetViews>
  <sheetFormatPr baseColWidth="10" defaultColWidth="11.42578125" defaultRowHeight="15.75"/>
  <cols>
    <col min="1" max="1" width="65.5703125" style="6" customWidth="1"/>
    <col min="2" max="2" width="16.85546875" style="6" customWidth="1"/>
    <col min="3" max="3" width="2.28515625" style="6" customWidth="1"/>
    <col min="4" max="4" width="19.28515625" style="6" customWidth="1"/>
    <col min="5" max="5" width="19" style="6" customWidth="1"/>
    <col min="6" max="16384" width="11.42578125" style="6"/>
  </cols>
  <sheetData>
    <row r="1" spans="1:5">
      <c r="A1" s="237" t="s">
        <v>307</v>
      </c>
      <c r="B1" s="237"/>
      <c r="C1" s="237"/>
      <c r="D1" s="237"/>
      <c r="E1" s="102"/>
    </row>
    <row r="2" spans="1:5">
      <c r="A2" s="237" t="s">
        <v>34</v>
      </c>
      <c r="B2" s="237"/>
      <c r="C2" s="237"/>
      <c r="D2" s="237"/>
      <c r="E2" s="102"/>
    </row>
    <row r="3" spans="1:5">
      <c r="A3" s="237" t="s">
        <v>405</v>
      </c>
      <c r="B3" s="237"/>
      <c r="C3" s="237"/>
      <c r="D3" s="237"/>
      <c r="E3" s="102"/>
    </row>
    <row r="4" spans="1:5">
      <c r="A4" s="237" t="s">
        <v>25</v>
      </c>
      <c r="B4" s="237"/>
      <c r="C4" s="237"/>
      <c r="D4" s="237"/>
      <c r="E4" s="102"/>
    </row>
    <row r="5" spans="1:5">
      <c r="A5" s="10"/>
      <c r="E5" s="9"/>
    </row>
    <row r="6" spans="1:5">
      <c r="A6" s="15" t="s">
        <v>35</v>
      </c>
      <c r="B6" s="155">
        <v>2022</v>
      </c>
      <c r="C6" s="155"/>
      <c r="D6" s="155">
        <v>2021</v>
      </c>
      <c r="E6" s="9"/>
    </row>
    <row r="7" spans="1:5">
      <c r="A7" s="7"/>
      <c r="B7" s="156"/>
      <c r="C7" s="156"/>
      <c r="D7" s="156"/>
      <c r="E7" s="9"/>
    </row>
    <row r="8" spans="1:5">
      <c r="B8" s="157"/>
      <c r="C8" s="157"/>
      <c r="D8" s="157"/>
      <c r="E8" s="17"/>
    </row>
    <row r="9" spans="1:5">
      <c r="A9" s="3" t="s">
        <v>36</v>
      </c>
      <c r="B9" s="158">
        <f>'Est. de Rendimiento Fin'!B9</f>
        <v>260305</v>
      </c>
      <c r="C9" s="158"/>
      <c r="D9" s="159">
        <f>'Est. de Rendimiento Fin'!D9</f>
        <v>555780</v>
      </c>
      <c r="E9" s="19"/>
    </row>
    <row r="10" spans="1:5">
      <c r="A10" s="3" t="s">
        <v>52</v>
      </c>
      <c r="B10" s="158">
        <f>'Est. de Rendimiento Fin'!B10</f>
        <v>25913237.370000001</v>
      </c>
      <c r="C10" s="158"/>
      <c r="D10" s="159">
        <v>20914023</v>
      </c>
      <c r="E10" s="104"/>
    </row>
    <row r="11" spans="1:5">
      <c r="A11" s="3" t="s">
        <v>415</v>
      </c>
      <c r="B11" s="158">
        <v>389535</v>
      </c>
      <c r="C11" s="158"/>
      <c r="D11" s="159"/>
      <c r="E11" s="104"/>
    </row>
    <row r="12" spans="1:5">
      <c r="A12" s="3" t="s">
        <v>37</v>
      </c>
      <c r="B12" s="158">
        <v>286935</v>
      </c>
      <c r="C12" s="158"/>
      <c r="D12" s="159">
        <v>251590</v>
      </c>
      <c r="E12" s="104"/>
    </row>
    <row r="13" spans="1:5">
      <c r="A13" s="184" t="s">
        <v>344</v>
      </c>
      <c r="B13" s="158">
        <f>-'Est. de Rendimiento Fin'!B17</f>
        <v>-1030876.3200000001</v>
      </c>
      <c r="C13" s="158"/>
      <c r="D13" s="159"/>
      <c r="E13" s="104"/>
    </row>
    <row r="14" spans="1:5">
      <c r="A14" s="3" t="s">
        <v>53</v>
      </c>
      <c r="B14" s="158">
        <v>-10507768.83</v>
      </c>
      <c r="C14" s="158"/>
      <c r="D14" s="159">
        <v>-8433587</v>
      </c>
      <c r="E14" s="104"/>
    </row>
    <row r="15" spans="1:5">
      <c r="A15" s="3" t="s">
        <v>54</v>
      </c>
      <c r="B15" s="158">
        <v>-1090000</v>
      </c>
      <c r="C15" s="158"/>
      <c r="D15" s="159">
        <v>-921155</v>
      </c>
      <c r="E15" s="104"/>
    </row>
    <row r="16" spans="1:5">
      <c r="A16" s="3" t="s">
        <v>38</v>
      </c>
      <c r="B16" s="158">
        <f>-'Estado Comparativo'!D19</f>
        <v>-3144779.7</v>
      </c>
      <c r="C16" s="158"/>
      <c r="D16" s="159">
        <v>-9575661.0199999996</v>
      </c>
      <c r="E16" s="104"/>
    </row>
    <row r="17" spans="1:5">
      <c r="A17" s="184" t="s">
        <v>345</v>
      </c>
      <c r="B17" s="158">
        <v>-127469.57</v>
      </c>
      <c r="C17" s="158"/>
      <c r="D17" s="159"/>
      <c r="E17" s="104"/>
    </row>
    <row r="18" spans="1:5">
      <c r="A18" s="3" t="s">
        <v>39</v>
      </c>
      <c r="B18" s="160">
        <f>-'Estado Comparativo'!D18</f>
        <v>-4051648.38</v>
      </c>
      <c r="C18" s="160"/>
      <c r="D18" s="161">
        <v>-1449850</v>
      </c>
      <c r="E18" s="104"/>
    </row>
    <row r="19" spans="1:5">
      <c r="A19" s="4" t="s">
        <v>40</v>
      </c>
      <c r="B19" s="162">
        <f>SUM(B9:B18)</f>
        <v>6897469.5699999994</v>
      </c>
      <c r="C19" s="162"/>
      <c r="D19" s="162">
        <f>SUM(D9:D18)</f>
        <v>1341139.9800000004</v>
      </c>
      <c r="E19" s="104"/>
    </row>
    <row r="20" spans="1:5">
      <c r="A20" s="11"/>
      <c r="B20" s="163"/>
      <c r="C20" s="163"/>
      <c r="D20" s="163"/>
      <c r="E20" s="104"/>
    </row>
    <row r="21" spans="1:5">
      <c r="A21" s="16" t="s">
        <v>41</v>
      </c>
      <c r="B21" s="164"/>
      <c r="C21" s="164"/>
      <c r="D21" s="164"/>
      <c r="E21" s="104"/>
    </row>
    <row r="22" spans="1:5">
      <c r="A22" s="3" t="s">
        <v>42</v>
      </c>
      <c r="B22" s="158">
        <f>-'NOTAS 7 AL 48 '!E26</f>
        <v>-3128620</v>
      </c>
      <c r="C22" s="158"/>
      <c r="D22" s="159">
        <v>-815525.71</v>
      </c>
      <c r="E22" s="104"/>
    </row>
    <row r="23" spans="1:5">
      <c r="A23" s="184" t="s">
        <v>407</v>
      </c>
      <c r="B23" s="212">
        <f>-'NOTAS 7 AL 48 '!F26</f>
        <v>-4937272.0999999996</v>
      </c>
      <c r="C23" s="158"/>
      <c r="D23" s="161"/>
      <c r="E23" s="104"/>
    </row>
    <row r="24" spans="1:5">
      <c r="A24" s="16" t="s">
        <v>43</v>
      </c>
      <c r="B24" s="162">
        <f>SUM(B22:B23)</f>
        <v>-8065892.0999999996</v>
      </c>
      <c r="C24" s="162"/>
      <c r="D24" s="162">
        <f>D22</f>
        <v>-815525.71</v>
      </c>
      <c r="E24" s="104"/>
    </row>
    <row r="25" spans="1:5" ht="13.5" customHeight="1">
      <c r="A25" s="11"/>
      <c r="B25" s="163"/>
      <c r="C25" s="163"/>
      <c r="D25" s="163"/>
      <c r="E25" s="104"/>
    </row>
    <row r="26" spans="1:5" ht="18.75" customHeight="1">
      <c r="A26" s="16" t="s">
        <v>44</v>
      </c>
      <c r="B26" s="163"/>
      <c r="C26" s="163"/>
      <c r="D26" s="176"/>
      <c r="E26" s="104"/>
    </row>
    <row r="27" spans="1:5" ht="18.75" customHeight="1">
      <c r="A27" s="5" t="s">
        <v>416</v>
      </c>
      <c r="B27" s="163">
        <v>1987000</v>
      </c>
      <c r="C27" s="163"/>
      <c r="D27" s="176"/>
      <c r="E27" s="104"/>
    </row>
    <row r="28" spans="1:5" ht="45" customHeight="1">
      <c r="A28" s="3" t="s">
        <v>45</v>
      </c>
      <c r="B28" s="212">
        <f>-'Estado Comparativo'!D23</f>
        <v>-698913.51</v>
      </c>
      <c r="C28" s="158"/>
      <c r="D28" s="208">
        <v>-633834</v>
      </c>
      <c r="E28" s="104"/>
    </row>
    <row r="29" spans="1:5">
      <c r="A29" s="16" t="s">
        <v>46</v>
      </c>
      <c r="B29" s="165">
        <f>SUM(B27:B28)</f>
        <v>1288086.49</v>
      </c>
      <c r="C29" s="165"/>
      <c r="D29" s="165">
        <f>SUM(D28)</f>
        <v>-633834</v>
      </c>
      <c r="E29" s="104"/>
    </row>
    <row r="30" spans="1:5">
      <c r="A30" s="11"/>
      <c r="B30" s="166"/>
      <c r="C30" s="166"/>
      <c r="D30" s="166"/>
      <c r="E30" s="106"/>
    </row>
    <row r="31" spans="1:5">
      <c r="A31" s="3" t="s">
        <v>55</v>
      </c>
      <c r="B31" s="159">
        <f>B19+B24+B29</f>
        <v>119663.95999999973</v>
      </c>
      <c r="C31" s="158"/>
      <c r="D31" s="159">
        <f>D19+D24+D29</f>
        <v>-108219.72999999952</v>
      </c>
      <c r="E31" s="205">
        <f>B31-'Estado Comparativo'!D25</f>
        <v>-1.1641532182693481E-9</v>
      </c>
    </row>
    <row r="32" spans="1:5">
      <c r="A32" s="3" t="s">
        <v>56</v>
      </c>
      <c r="B32" s="160">
        <f>D33-282114.72</f>
        <v>178209.55000000051</v>
      </c>
      <c r="C32" s="160"/>
      <c r="D32" s="161">
        <v>568544</v>
      </c>
      <c r="E32" s="109"/>
    </row>
    <row r="33" spans="1:5" ht="16.5" thickBot="1">
      <c r="A33" s="4" t="s">
        <v>47</v>
      </c>
      <c r="B33" s="167">
        <f>B31+B32</f>
        <v>297873.51000000024</v>
      </c>
      <c r="C33" s="167"/>
      <c r="D33" s="167">
        <f>D31+D32</f>
        <v>460324.27000000048</v>
      </c>
      <c r="E33" s="19"/>
    </row>
    <row r="34" spans="1:5" ht="16.5" thickTop="1">
      <c r="B34" s="207">
        <f>'Estado de Situación'!B9-'Flujo de Efectivo'!B33</f>
        <v>0</v>
      </c>
      <c r="E34" s="19"/>
    </row>
    <row r="35" spans="1:5" ht="47.25">
      <c r="A35" s="206" t="s">
        <v>406</v>
      </c>
      <c r="E35" s="19"/>
    </row>
    <row r="36" spans="1:5">
      <c r="E36" s="19"/>
    </row>
    <row r="37" spans="1:5">
      <c r="E37" s="19"/>
    </row>
    <row r="38" spans="1:5">
      <c r="A38" s="21" t="s">
        <v>320</v>
      </c>
      <c r="B38" s="21" t="s">
        <v>321</v>
      </c>
      <c r="C38" s="21"/>
      <c r="E38" s="19"/>
    </row>
    <row r="39" spans="1:5">
      <c r="A39" s="156" t="s">
        <v>270</v>
      </c>
      <c r="B39" s="156" t="s">
        <v>271</v>
      </c>
      <c r="E39" s="19"/>
    </row>
    <row r="40" spans="1:5">
      <c r="A40" s="156"/>
      <c r="B40" s="156"/>
      <c r="E40" s="19"/>
    </row>
    <row r="41" spans="1:5">
      <c r="A41" s="156"/>
      <c r="B41" s="156"/>
      <c r="E41" s="19"/>
    </row>
    <row r="42" spans="1:5">
      <c r="A42" s="21" t="s">
        <v>322</v>
      </c>
      <c r="B42" s="21"/>
      <c r="E42" s="19"/>
    </row>
    <row r="43" spans="1:5">
      <c r="A43" s="156" t="s">
        <v>323</v>
      </c>
      <c r="B43" s="156"/>
      <c r="E43" s="19"/>
    </row>
    <row r="44" spans="1:5">
      <c r="E44" s="19"/>
    </row>
    <row r="45" spans="1:5">
      <c r="A45"/>
      <c r="B45"/>
      <c r="C45"/>
      <c r="D45"/>
      <c r="E45" s="19"/>
    </row>
    <row r="46" spans="1:5">
      <c r="A46" s="103"/>
      <c r="B46" s="19"/>
      <c r="C46" s="19"/>
      <c r="D46" s="19"/>
      <c r="E46" s="19"/>
    </row>
    <row r="47" spans="1:5">
      <c r="A47" s="108"/>
      <c r="B47" s="14"/>
      <c r="C47" s="14"/>
      <c r="D47" s="14"/>
      <c r="E47" s="14"/>
    </row>
    <row r="48" spans="1:5">
      <c r="A48" s="107"/>
      <c r="B48" s="18"/>
      <c r="C48" s="18"/>
      <c r="D48" s="18"/>
      <c r="E48" s="18"/>
    </row>
    <row r="49" spans="1:5">
      <c r="A49" s="108"/>
      <c r="B49" s="109"/>
      <c r="C49" s="109"/>
      <c r="D49" s="109"/>
      <c r="E49" s="109"/>
    </row>
    <row r="50" spans="1:5">
      <c r="A50" s="103"/>
      <c r="B50" s="19"/>
      <c r="C50" s="19"/>
      <c r="D50" s="19"/>
      <c r="E50" s="19"/>
    </row>
    <row r="51" spans="1:5">
      <c r="A51" s="103"/>
      <c r="B51" s="19"/>
      <c r="C51" s="19"/>
      <c r="D51" s="19"/>
      <c r="E51" s="19"/>
    </row>
    <row r="52" spans="1:5">
      <c r="A52" s="103"/>
      <c r="B52" s="19"/>
      <c r="C52" s="19"/>
      <c r="D52" s="19"/>
      <c r="E52" s="19"/>
    </row>
    <row r="53" spans="1:5">
      <c r="A53" s="103"/>
      <c r="B53" s="19"/>
      <c r="C53" s="19"/>
      <c r="D53" s="19"/>
      <c r="E53" s="19"/>
    </row>
    <row r="54" spans="1:5">
      <c r="A54" s="103"/>
      <c r="B54" s="19"/>
      <c r="C54" s="19"/>
      <c r="D54" s="19"/>
      <c r="E54" s="19"/>
    </row>
    <row r="55" spans="1:5">
      <c r="A55" s="103"/>
      <c r="B55" s="19"/>
      <c r="C55" s="19"/>
      <c r="D55" s="19"/>
      <c r="E55" s="19"/>
    </row>
    <row r="56" spans="1:5">
      <c r="A56" s="103"/>
      <c r="B56" s="19"/>
      <c r="C56" s="19"/>
      <c r="D56" s="19"/>
      <c r="E56" s="19"/>
    </row>
    <row r="57" spans="1:5">
      <c r="A57" s="103"/>
      <c r="B57" s="19"/>
      <c r="C57" s="19"/>
      <c r="D57" s="19"/>
      <c r="E57" s="19"/>
    </row>
    <row r="58" spans="1:5">
      <c r="A58" s="103"/>
      <c r="B58" s="19"/>
      <c r="C58" s="19"/>
      <c r="D58" s="19"/>
      <c r="E58" s="19"/>
    </row>
    <row r="59" spans="1:5">
      <c r="A59" s="103"/>
      <c r="B59" s="19"/>
      <c r="C59" s="19"/>
      <c r="D59" s="19"/>
      <c r="E59" s="19"/>
    </row>
    <row r="60" spans="1:5">
      <c r="A60" s="103"/>
      <c r="B60" s="19"/>
      <c r="C60" s="19"/>
      <c r="D60" s="19"/>
      <c r="E60" s="19"/>
    </row>
    <row r="61" spans="1:5">
      <c r="A61" s="108"/>
      <c r="B61" s="14"/>
      <c r="C61" s="14"/>
      <c r="D61" s="14"/>
      <c r="E61" s="14"/>
    </row>
    <row r="62" spans="1:5">
      <c r="A62" s="107"/>
      <c r="B62" s="9"/>
      <c r="C62" s="9"/>
      <c r="D62" s="9"/>
      <c r="E62" s="9"/>
    </row>
    <row r="63" spans="1:5">
      <c r="A63" s="103"/>
      <c r="B63" s="106"/>
      <c r="C63" s="106"/>
      <c r="D63" s="14"/>
      <c r="E63" s="106"/>
    </row>
    <row r="64" spans="1:5">
      <c r="A64" s="103"/>
      <c r="B64" s="19"/>
      <c r="C64" s="19"/>
      <c r="D64" s="19"/>
      <c r="E64" s="19"/>
    </row>
    <row r="65" spans="1:5">
      <c r="A65" s="105"/>
      <c r="B65" s="106"/>
      <c r="C65" s="106"/>
      <c r="D65" s="14"/>
      <c r="E65" s="106"/>
    </row>
    <row r="66" spans="1:5">
      <c r="A66" s="9"/>
      <c r="B66" s="9"/>
      <c r="C66" s="9"/>
      <c r="D66" s="9"/>
      <c r="E66" s="9"/>
    </row>
    <row r="67" spans="1:5">
      <c r="A67" s="9"/>
      <c r="B67" s="9"/>
      <c r="C67" s="9"/>
      <c r="D67" s="9"/>
      <c r="E67" s="9"/>
    </row>
    <row r="68" spans="1:5">
      <c r="A68" s="9"/>
      <c r="B68" s="9"/>
      <c r="C68" s="9"/>
      <c r="D68" s="9"/>
      <c r="E68" s="9"/>
    </row>
    <row r="69" spans="1:5">
      <c r="A69" s="73"/>
      <c r="B69" s="9"/>
      <c r="C69" s="9"/>
      <c r="D69" s="9"/>
      <c r="E69" s="9"/>
    </row>
    <row r="70" spans="1:5">
      <c r="A70" s="73"/>
      <c r="B70" s="235"/>
      <c r="C70" s="235"/>
      <c r="D70" s="235"/>
      <c r="E70" s="235"/>
    </row>
    <row r="71" spans="1:5">
      <c r="A71" s="9"/>
      <c r="B71" s="9"/>
      <c r="C71" s="9"/>
      <c r="D71" s="9"/>
      <c r="E71" s="9"/>
    </row>
    <row r="72" spans="1:5">
      <c r="A72" s="9"/>
      <c r="B72" s="9"/>
      <c r="C72" s="9"/>
      <c r="D72" s="9"/>
      <c r="E72" s="9"/>
    </row>
    <row r="73" spans="1:5">
      <c r="A73" s="9"/>
      <c r="B73" s="9"/>
      <c r="C73" s="9"/>
      <c r="D73" s="9"/>
      <c r="E73" s="9"/>
    </row>
    <row r="74" spans="1:5">
      <c r="A74" s="73"/>
      <c r="B74" s="9"/>
      <c r="C74" s="9"/>
      <c r="D74" s="9"/>
      <c r="E74" s="9"/>
    </row>
    <row r="75" spans="1:5">
      <c r="A75" s="73"/>
      <c r="B75" s="235"/>
      <c r="C75" s="235"/>
      <c r="D75" s="235"/>
      <c r="E75" s="235"/>
    </row>
    <row r="76" spans="1:5">
      <c r="A76" s="9"/>
      <c r="B76" s="9"/>
      <c r="C76" s="9"/>
      <c r="D76" s="9"/>
      <c r="E76" s="9"/>
    </row>
    <row r="77" spans="1:5">
      <c r="A77" s="9"/>
      <c r="B77" s="9"/>
      <c r="C77" s="9"/>
      <c r="D77" s="9"/>
      <c r="E77" s="9"/>
    </row>
    <row r="78" spans="1:5">
      <c r="A78" s="9"/>
      <c r="B78" s="9"/>
      <c r="C78" s="9"/>
      <c r="D78" s="9"/>
      <c r="E78" s="9"/>
    </row>
  </sheetData>
  <mergeCells count="6">
    <mergeCell ref="B75:E75"/>
    <mergeCell ref="B70:E70"/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46"/>
  <sheetViews>
    <sheetView topLeftCell="A7" zoomScale="120" zoomScaleNormal="120" workbookViewId="0">
      <selection activeCell="J12" sqref="J12"/>
    </sheetView>
  </sheetViews>
  <sheetFormatPr baseColWidth="10" defaultColWidth="11.42578125" defaultRowHeight="18.75"/>
  <cols>
    <col min="1" max="1" width="4.5703125" style="20" bestFit="1" customWidth="1"/>
    <col min="2" max="2" width="23.140625" style="20" customWidth="1"/>
    <col min="3" max="6" width="18.28515625" style="20" customWidth="1"/>
    <col min="7" max="8" width="11.42578125" style="20"/>
    <col min="9" max="9" width="12.42578125" style="20" customWidth="1"/>
    <col min="10" max="10" width="20" style="20" customWidth="1"/>
    <col min="11" max="11" width="21.7109375" style="20" customWidth="1"/>
    <col min="12" max="16384" width="11.42578125" style="20"/>
  </cols>
  <sheetData>
    <row r="1" spans="1:11">
      <c r="A1" s="237" t="s">
        <v>307</v>
      </c>
      <c r="B1" s="237"/>
      <c r="C1" s="237"/>
      <c r="D1" s="237"/>
      <c r="E1" s="237"/>
      <c r="F1" s="237"/>
    </row>
    <row r="2" spans="1:11">
      <c r="A2" s="239" t="s">
        <v>58</v>
      </c>
      <c r="B2" s="239"/>
      <c r="C2" s="239"/>
      <c r="D2" s="239"/>
      <c r="E2" s="239"/>
      <c r="F2" s="239"/>
      <c r="G2" s="111"/>
      <c r="H2" s="111"/>
    </row>
    <row r="3" spans="1:11">
      <c r="A3" s="240" t="s">
        <v>365</v>
      </c>
      <c r="B3" s="240"/>
      <c r="C3" s="240"/>
      <c r="D3" s="240"/>
      <c r="E3" s="240"/>
      <c r="F3" s="240"/>
      <c r="G3" s="111"/>
      <c r="H3" s="111"/>
    </row>
    <row r="4" spans="1:11">
      <c r="A4" s="239" t="s">
        <v>48</v>
      </c>
      <c r="B4" s="239"/>
      <c r="C4" s="239"/>
      <c r="D4" s="239"/>
      <c r="E4" s="239"/>
      <c r="F4" s="239"/>
      <c r="G4" s="111"/>
      <c r="H4" s="111"/>
    </row>
    <row r="5" spans="1:11">
      <c r="A5" s="241" t="s">
        <v>49</v>
      </c>
      <c r="B5" s="241"/>
      <c r="C5" s="241"/>
      <c r="D5" s="241"/>
      <c r="E5" s="241"/>
      <c r="F5" s="241"/>
      <c r="G5" s="112"/>
      <c r="H5" s="112"/>
    </row>
    <row r="6" spans="1:11">
      <c r="A6" s="241" t="s">
        <v>25</v>
      </c>
      <c r="B6" s="241"/>
      <c r="C6" s="241"/>
      <c r="D6" s="241"/>
      <c r="E6" s="241"/>
      <c r="F6" s="241"/>
      <c r="G6" s="112"/>
      <c r="H6" s="112"/>
    </row>
    <row r="7" spans="1:11">
      <c r="A7" s="242"/>
      <c r="B7" s="242"/>
      <c r="C7" s="242"/>
      <c r="D7" s="242"/>
      <c r="E7" s="242"/>
      <c r="F7" s="242"/>
      <c r="G7" s="242"/>
      <c r="H7" s="242"/>
    </row>
    <row r="8" spans="1:11" ht="42.75">
      <c r="A8" s="243" t="s">
        <v>273</v>
      </c>
      <c r="B8" s="243"/>
      <c r="C8" s="113" t="s">
        <v>274</v>
      </c>
      <c r="D8" s="113" t="s">
        <v>275</v>
      </c>
      <c r="E8" s="113" t="s">
        <v>59</v>
      </c>
      <c r="F8" s="113" t="s">
        <v>57</v>
      </c>
      <c r="G8"/>
      <c r="H8"/>
    </row>
    <row r="9" spans="1:11">
      <c r="A9" s="114">
        <v>1</v>
      </c>
      <c r="B9" s="115" t="s">
        <v>276</v>
      </c>
      <c r="C9" s="116">
        <f>C10+C11+C12+C14+C15+C13</f>
        <v>32322704.800000001</v>
      </c>
      <c r="D9" s="116">
        <f>D10+D11+D12+D14+D15+D13</f>
        <v>28837012.370000001</v>
      </c>
      <c r="E9" s="117">
        <f>D9/C9</f>
        <v>0.89215963046508406</v>
      </c>
      <c r="F9" s="116">
        <f>C9-D9</f>
        <v>3485692.4299999997</v>
      </c>
      <c r="G9"/>
      <c r="H9"/>
    </row>
    <row r="10" spans="1:11">
      <c r="A10" s="118">
        <v>1.1000000000000001</v>
      </c>
      <c r="B10" s="119" t="s">
        <v>277</v>
      </c>
      <c r="C10" s="120">
        <v>1135000</v>
      </c>
      <c r="D10" s="120">
        <v>260305</v>
      </c>
      <c r="E10" s="121">
        <f t="shared" ref="E10:E24" si="0">D10/C10</f>
        <v>0.22934361233480177</v>
      </c>
      <c r="F10" s="122">
        <f t="shared" ref="F10:F22" si="1">C10-D10</f>
        <v>874695</v>
      </c>
      <c r="G10"/>
      <c r="H10"/>
    </row>
    <row r="11" spans="1:11">
      <c r="A11" s="118">
        <v>1.2</v>
      </c>
      <c r="B11" s="119" t="s">
        <v>278</v>
      </c>
      <c r="C11" s="120">
        <v>25913243.199999999</v>
      </c>
      <c r="D11" s="120">
        <v>25913237.370000001</v>
      </c>
      <c r="E11" s="121">
        <f t="shared" si="0"/>
        <v>0.99999977501851256</v>
      </c>
      <c r="F11" s="122">
        <f t="shared" si="1"/>
        <v>5.8299999982118607</v>
      </c>
      <c r="G11"/>
      <c r="H11"/>
      <c r="J11" s="185"/>
      <c r="K11" s="186"/>
    </row>
    <row r="12" spans="1:11">
      <c r="A12" s="118">
        <v>1.3</v>
      </c>
      <c r="B12" s="119" t="s">
        <v>279</v>
      </c>
      <c r="C12" s="120">
        <v>300000</v>
      </c>
      <c r="D12" s="120">
        <v>286935</v>
      </c>
      <c r="E12" s="121">
        <f t="shared" si="0"/>
        <v>0.95645000000000002</v>
      </c>
      <c r="F12" s="122">
        <f t="shared" si="1"/>
        <v>13065</v>
      </c>
      <c r="G12"/>
      <c r="H12"/>
      <c r="J12" s="185"/>
    </row>
    <row r="13" spans="1:11">
      <c r="A13" s="118">
        <v>1.4</v>
      </c>
      <c r="B13" s="213" t="s">
        <v>414</v>
      </c>
      <c r="C13" s="120">
        <v>2550000</v>
      </c>
      <c r="D13" s="120">
        <v>389535</v>
      </c>
      <c r="E13" s="121">
        <f t="shared" si="0"/>
        <v>0.15275882352941175</v>
      </c>
      <c r="F13" s="122">
        <f t="shared" si="1"/>
        <v>2160465</v>
      </c>
      <c r="G13"/>
      <c r="H13"/>
      <c r="J13" s="185"/>
    </row>
    <row r="14" spans="1:11" ht="35.25" customHeight="1">
      <c r="A14" s="118">
        <v>1.5</v>
      </c>
      <c r="B14" s="188" t="s">
        <v>363</v>
      </c>
      <c r="C14" s="120">
        <v>437461.6</v>
      </c>
      <c r="D14" s="120"/>
      <c r="E14" s="121">
        <f t="shared" ref="E14:E15" si="2">D14/C14</f>
        <v>0</v>
      </c>
      <c r="F14" s="122">
        <f t="shared" ref="F14:F15" si="3">C14-D14</f>
        <v>437461.6</v>
      </c>
      <c r="G14"/>
      <c r="H14"/>
      <c r="J14" s="185"/>
    </row>
    <row r="15" spans="1:11" ht="35.25" customHeight="1">
      <c r="A15" s="118">
        <v>1.6</v>
      </c>
      <c r="B15" s="188" t="s">
        <v>364</v>
      </c>
      <c r="C15" s="120">
        <v>1987000</v>
      </c>
      <c r="D15" s="120">
        <v>1987000</v>
      </c>
      <c r="E15" s="121">
        <f t="shared" si="2"/>
        <v>1</v>
      </c>
      <c r="F15" s="122">
        <f t="shared" si="3"/>
        <v>0</v>
      </c>
      <c r="G15"/>
      <c r="H15"/>
      <c r="J15" s="185"/>
    </row>
    <row r="16" spans="1:11">
      <c r="A16" s="114">
        <v>2</v>
      </c>
      <c r="B16" s="115" t="s">
        <v>280</v>
      </c>
      <c r="C16" s="123">
        <f>C17+C18+C19+C20+C21+C24+C22+C23</f>
        <v>32322704.800000001</v>
      </c>
      <c r="D16" s="123">
        <f>D17+D18+D19+D20+D22+D24+D21+D23</f>
        <v>28717348.41</v>
      </c>
      <c r="E16" s="117">
        <f t="shared" si="0"/>
        <v>0.88845746628233913</v>
      </c>
      <c r="F16" s="116">
        <f>C16-D16</f>
        <v>3605356.3900000006</v>
      </c>
      <c r="G16"/>
      <c r="H16"/>
      <c r="J16" s="185"/>
    </row>
    <row r="17" spans="1:11" ht="30">
      <c r="A17" s="118">
        <v>2.1</v>
      </c>
      <c r="B17" s="119" t="s">
        <v>281</v>
      </c>
      <c r="C17" s="120">
        <v>12421305.1</v>
      </c>
      <c r="D17" s="120">
        <v>11597768.83</v>
      </c>
      <c r="E17" s="121">
        <f t="shared" si="0"/>
        <v>0.93369969875387737</v>
      </c>
      <c r="F17" s="122">
        <f t="shared" si="1"/>
        <v>823536.26999999955</v>
      </c>
      <c r="G17"/>
      <c r="H17"/>
      <c r="J17" s="185"/>
    </row>
    <row r="18" spans="1:11">
      <c r="A18" s="118">
        <v>2.2000000000000002</v>
      </c>
      <c r="B18" s="119" t="s">
        <v>282</v>
      </c>
      <c r="C18" s="120">
        <v>4926963.32</v>
      </c>
      <c r="D18" s="120">
        <v>4051648.38</v>
      </c>
      <c r="E18" s="121">
        <f t="shared" si="0"/>
        <v>0.82234190044670352</v>
      </c>
      <c r="F18" s="122">
        <f t="shared" si="1"/>
        <v>875314.94000000041</v>
      </c>
      <c r="G18"/>
      <c r="H18"/>
      <c r="J18" s="185"/>
      <c r="K18" s="186"/>
    </row>
    <row r="19" spans="1:11" ht="15" customHeight="1">
      <c r="A19" s="118">
        <v>2.2999999999999998</v>
      </c>
      <c r="B19" s="119" t="s">
        <v>283</v>
      </c>
      <c r="C19" s="120">
        <v>3483750</v>
      </c>
      <c r="D19" s="120">
        <v>3144779.7</v>
      </c>
      <c r="E19" s="121">
        <f t="shared" si="0"/>
        <v>0.90269959095801944</v>
      </c>
      <c r="F19" s="122">
        <f t="shared" si="1"/>
        <v>338970.29999999981</v>
      </c>
      <c r="G19"/>
      <c r="H19"/>
      <c r="J19" s="185"/>
    </row>
    <row r="20" spans="1:11">
      <c r="A20" s="118">
        <v>2.4</v>
      </c>
      <c r="B20" s="119" t="s">
        <v>284</v>
      </c>
      <c r="C20" s="120">
        <v>1308541.04</v>
      </c>
      <c r="D20" s="120">
        <v>1030876.32</v>
      </c>
      <c r="E20" s="121">
        <f t="shared" si="0"/>
        <v>0.78780587577138572</v>
      </c>
      <c r="F20" s="122">
        <f t="shared" si="1"/>
        <v>277664.72000000009</v>
      </c>
      <c r="G20"/>
      <c r="H20"/>
      <c r="J20" s="185"/>
    </row>
    <row r="21" spans="1:11" ht="42.75" customHeight="1">
      <c r="A21" s="118">
        <v>2.6</v>
      </c>
      <c r="B21" s="119" t="s">
        <v>285</v>
      </c>
      <c r="C21" s="120">
        <v>3358517.03</v>
      </c>
      <c r="D21" s="120">
        <v>3128620</v>
      </c>
      <c r="E21" s="121">
        <f t="shared" si="0"/>
        <v>0.93154805292144083</v>
      </c>
      <c r="F21" s="122">
        <f t="shared" si="1"/>
        <v>229897.0299999998</v>
      </c>
      <c r="G21"/>
      <c r="H21"/>
      <c r="J21" s="185"/>
    </row>
    <row r="22" spans="1:11">
      <c r="A22" s="118">
        <v>2.7</v>
      </c>
      <c r="B22" s="119" t="s">
        <v>286</v>
      </c>
      <c r="C22" s="120">
        <v>5814189.3099999996</v>
      </c>
      <c r="D22" s="120">
        <v>4937272.0999999996</v>
      </c>
      <c r="E22" s="121">
        <f t="shared" si="0"/>
        <v>0.8491763574860276</v>
      </c>
      <c r="F22" s="122">
        <f t="shared" si="1"/>
        <v>876917.21</v>
      </c>
      <c r="G22"/>
      <c r="H22"/>
      <c r="J22" s="185"/>
    </row>
    <row r="23" spans="1:11" ht="45">
      <c r="A23" s="118">
        <v>2.8</v>
      </c>
      <c r="B23" s="119" t="s">
        <v>346</v>
      </c>
      <c r="C23" s="120">
        <f>73000+706439</f>
        <v>779439</v>
      </c>
      <c r="D23" s="120">
        <v>698913.51</v>
      </c>
      <c r="E23" s="121"/>
      <c r="F23" s="122"/>
      <c r="G23"/>
      <c r="H23"/>
      <c r="J23" s="185"/>
    </row>
    <row r="24" spans="1:11">
      <c r="A24" s="118">
        <v>2.9</v>
      </c>
      <c r="B24" s="119" t="s">
        <v>287</v>
      </c>
      <c r="C24" s="120">
        <f>85000+65000+30000+50000</f>
        <v>230000</v>
      </c>
      <c r="D24" s="120">
        <v>127469.57</v>
      </c>
      <c r="E24" s="121">
        <f t="shared" si="0"/>
        <v>0.55421552173913047</v>
      </c>
      <c r="F24" s="122">
        <f>C24-D24</f>
        <v>102530.43</v>
      </c>
      <c r="G24"/>
      <c r="H24"/>
      <c r="J24" s="185"/>
    </row>
    <row r="25" spans="1:11" ht="31.5">
      <c r="A25" s="124"/>
      <c r="B25" s="125" t="s">
        <v>288</v>
      </c>
      <c r="C25" s="126">
        <f>C9-C16</f>
        <v>0</v>
      </c>
      <c r="D25" s="126">
        <f>D9-D16</f>
        <v>119663.96000000089</v>
      </c>
      <c r="E25" s="123">
        <v>0</v>
      </c>
      <c r="F25" s="126">
        <f>F9-F16</f>
        <v>-119663.96000000089</v>
      </c>
      <c r="G25"/>
      <c r="H25"/>
      <c r="J25" s="185"/>
    </row>
    <row r="26" spans="1:11">
      <c r="A26" s="124"/>
      <c r="B26" s="125"/>
      <c r="C26" s="127"/>
      <c r="D26" s="128"/>
      <c r="E26" s="127"/>
      <c r="F26" s="127"/>
      <c r="G26"/>
      <c r="H26"/>
      <c r="J26" s="185"/>
    </row>
    <row r="27" spans="1:11">
      <c r="A27" s="124"/>
      <c r="B27" s="125"/>
      <c r="C27" s="127"/>
      <c r="D27" s="127"/>
      <c r="E27" s="127"/>
      <c r="F27" s="127"/>
      <c r="G27"/>
      <c r="H27"/>
    </row>
    <row r="28" spans="1:11">
      <c r="A28" s="124"/>
      <c r="B28" s="125"/>
      <c r="C28" s="127"/>
      <c r="D28" s="127"/>
      <c r="E28" s="127"/>
      <c r="F28" s="127"/>
      <c r="G28"/>
      <c r="H28"/>
    </row>
    <row r="29" spans="1:11">
      <c r="A29"/>
      <c r="B29"/>
      <c r="C29"/>
      <c r="D29"/>
      <c r="E29"/>
      <c r="F29"/>
      <c r="G29"/>
      <c r="H29"/>
    </row>
    <row r="30" spans="1:11">
      <c r="A30"/>
      <c r="B30"/>
      <c r="C30"/>
      <c r="D30"/>
      <c r="E30"/>
      <c r="F30"/>
      <c r="G30"/>
      <c r="H30"/>
    </row>
    <row r="31" spans="1:11">
      <c r="A31"/>
      <c r="B31" s="21" t="s">
        <v>320</v>
      </c>
      <c r="C31" s="21"/>
      <c r="D31" s="6"/>
      <c r="E31" s="21" t="s">
        <v>321</v>
      </c>
      <c r="F31" s="6"/>
      <c r="G31"/>
      <c r="H31"/>
    </row>
    <row r="32" spans="1:11">
      <c r="A32"/>
      <c r="B32" s="156" t="s">
        <v>270</v>
      </c>
      <c r="C32" s="156"/>
      <c r="D32" s="6"/>
      <c r="E32" s="156" t="s">
        <v>271</v>
      </c>
      <c r="F32" s="6"/>
      <c r="G32"/>
      <c r="H32"/>
    </row>
    <row r="33" spans="1:8">
      <c r="A33"/>
      <c r="B33" s="156"/>
      <c r="C33" s="156"/>
      <c r="D33" s="6"/>
      <c r="E33"/>
      <c r="F33"/>
      <c r="G33"/>
      <c r="H33"/>
    </row>
    <row r="34" spans="1:8">
      <c r="A34"/>
      <c r="B34" s="156"/>
      <c r="C34" s="156"/>
      <c r="D34" s="6"/>
      <c r="E34"/>
      <c r="F34"/>
      <c r="G34"/>
      <c r="H34"/>
    </row>
    <row r="35" spans="1:8">
      <c r="A35"/>
      <c r="B35" s="21" t="s">
        <v>322</v>
      </c>
      <c r="C35" s="21"/>
      <c r="D35" s="6"/>
      <c r="E35"/>
      <c r="F35"/>
      <c r="G35"/>
      <c r="H35"/>
    </row>
    <row r="36" spans="1:8">
      <c r="A36"/>
      <c r="B36" s="156" t="s">
        <v>323</v>
      </c>
      <c r="C36" s="156"/>
      <c r="D36" s="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 s="110"/>
      <c r="B39" s="73"/>
      <c r="C39" s="110"/>
      <c r="D39" s="9"/>
      <c r="E39" s="9"/>
      <c r="F39" s="9"/>
      <c r="G39" s="110"/>
      <c r="H39" s="110"/>
    </row>
    <row r="40" spans="1:8">
      <c r="A40" s="110"/>
      <c r="B40" s="73"/>
      <c r="C40" s="110"/>
      <c r="D40" s="235"/>
      <c r="E40" s="235"/>
      <c r="F40" s="235"/>
      <c r="G40" s="110"/>
      <c r="H40" s="110"/>
    </row>
    <row r="41" spans="1:8">
      <c r="A41" s="110"/>
      <c r="B41" s="9"/>
      <c r="C41" s="110"/>
      <c r="D41" s="9"/>
      <c r="E41" s="9"/>
      <c r="F41" s="9"/>
      <c r="G41" s="110"/>
      <c r="H41" s="110"/>
    </row>
    <row r="42" spans="1:8">
      <c r="A42" s="110"/>
      <c r="B42" s="9"/>
      <c r="C42" s="110"/>
      <c r="D42" s="9"/>
      <c r="E42" s="9"/>
      <c r="F42" s="9"/>
      <c r="G42" s="110"/>
      <c r="H42" s="110"/>
    </row>
    <row r="43" spans="1:8">
      <c r="A43" s="110"/>
      <c r="B43" s="9"/>
      <c r="C43" s="110"/>
      <c r="D43" s="9"/>
      <c r="E43" s="9"/>
      <c r="F43" s="9"/>
      <c r="G43" s="110"/>
      <c r="H43" s="110"/>
    </row>
    <row r="44" spans="1:8">
      <c r="A44" s="110"/>
      <c r="B44" s="73"/>
      <c r="C44" s="110"/>
      <c r="D44" s="235"/>
      <c r="E44" s="235"/>
      <c r="F44" s="235"/>
      <c r="G44" s="110"/>
      <c r="H44" s="110"/>
    </row>
    <row r="45" spans="1:8">
      <c r="A45" s="110"/>
      <c r="B45" s="73"/>
      <c r="C45" s="110"/>
      <c r="D45" s="110"/>
      <c r="E45" s="110"/>
      <c r="F45" s="110"/>
      <c r="G45" s="110"/>
      <c r="H45" s="110"/>
    </row>
    <row r="46" spans="1:8">
      <c r="A46" s="110"/>
      <c r="B46" s="110"/>
      <c r="C46" s="110"/>
      <c r="D46" s="110"/>
      <c r="E46" s="110"/>
      <c r="F46" s="110"/>
      <c r="G46" s="110"/>
      <c r="H46" s="110"/>
    </row>
  </sheetData>
  <mergeCells count="10">
    <mergeCell ref="A1:F1"/>
    <mergeCell ref="D40:F40"/>
    <mergeCell ref="D44:F44"/>
    <mergeCell ref="A2:F2"/>
    <mergeCell ref="A3:F3"/>
    <mergeCell ref="A4:F4"/>
    <mergeCell ref="A5:F5"/>
    <mergeCell ref="A6:F6"/>
    <mergeCell ref="A7:H7"/>
    <mergeCell ref="A8:B8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5"/>
  <sheetViews>
    <sheetView tabSelected="1" topLeftCell="A58" zoomScale="145" zoomScaleNormal="145" workbookViewId="0">
      <selection activeCell="C77" sqref="C77"/>
    </sheetView>
  </sheetViews>
  <sheetFormatPr baseColWidth="10" defaultRowHeight="15"/>
  <cols>
    <col min="1" max="1" width="15.5703125" customWidth="1"/>
    <col min="2" max="2" width="13.28515625" customWidth="1"/>
    <col min="3" max="3" width="11.5703125" customWidth="1"/>
    <col min="4" max="4" width="22.28515625" customWidth="1"/>
    <col min="5" max="5" width="14.85546875" customWidth="1"/>
    <col min="6" max="6" width="12" customWidth="1"/>
    <col min="7" max="7" width="15.42578125" customWidth="1"/>
    <col min="8" max="8" width="15" bestFit="1" customWidth="1"/>
  </cols>
  <sheetData>
    <row r="1" spans="1:8" s="21" customFormat="1">
      <c r="A1" s="22" t="s">
        <v>234</v>
      </c>
      <c r="B1" s="22"/>
      <c r="C1" s="22"/>
      <c r="D1" s="22"/>
      <c r="E1" s="22"/>
      <c r="F1" s="22"/>
      <c r="G1" s="22"/>
      <c r="H1" s="22"/>
    </row>
    <row r="2" spans="1:8">
      <c r="A2" s="23" t="s">
        <v>347</v>
      </c>
      <c r="B2" s="23"/>
      <c r="C2" s="23"/>
      <c r="D2" s="23"/>
      <c r="E2" s="23"/>
      <c r="F2" s="23"/>
      <c r="G2" s="23"/>
      <c r="H2" s="23"/>
    </row>
    <row r="3" spans="1:8">
      <c r="A3" s="23" t="s">
        <v>245</v>
      </c>
      <c r="B3" s="23"/>
      <c r="C3" s="23"/>
      <c r="D3" s="23"/>
      <c r="E3" s="23"/>
      <c r="F3" s="23"/>
      <c r="G3" s="23"/>
      <c r="H3" s="23"/>
    </row>
    <row r="4" spans="1:8">
      <c r="A4" s="22" t="s">
        <v>238</v>
      </c>
      <c r="B4" s="22"/>
      <c r="C4" s="23"/>
      <c r="D4" s="23"/>
      <c r="E4" s="40">
        <v>2022</v>
      </c>
      <c r="F4" s="40"/>
      <c r="G4" s="40">
        <v>2021</v>
      </c>
      <c r="H4" s="23"/>
    </row>
    <row r="5" spans="1:8">
      <c r="A5" s="23" t="s">
        <v>291</v>
      </c>
      <c r="B5" s="23"/>
      <c r="C5" s="23"/>
      <c r="D5" s="24"/>
      <c r="E5" s="34">
        <v>217490.14</v>
      </c>
      <c r="F5" s="34"/>
      <c r="G5" s="34">
        <v>30376.03</v>
      </c>
      <c r="H5" s="23"/>
    </row>
    <row r="6" spans="1:8">
      <c r="A6" s="23" t="s">
        <v>292</v>
      </c>
      <c r="B6" s="23"/>
      <c r="C6" s="23"/>
      <c r="D6" s="24"/>
      <c r="E6" s="214">
        <v>20202.759999999998</v>
      </c>
      <c r="F6" s="34"/>
      <c r="G6" s="34"/>
      <c r="H6" s="23"/>
    </row>
    <row r="7" spans="1:8">
      <c r="A7" s="23" t="s">
        <v>290</v>
      </c>
      <c r="B7" s="23"/>
      <c r="C7" s="23"/>
      <c r="D7" s="24"/>
      <c r="E7" s="34"/>
      <c r="F7" s="34"/>
      <c r="G7" s="34">
        <v>17872.849999999999</v>
      </c>
      <c r="H7" s="23"/>
    </row>
    <row r="8" spans="1:8">
      <c r="A8" s="23" t="s">
        <v>293</v>
      </c>
      <c r="B8" s="23"/>
      <c r="C8" s="23"/>
      <c r="D8" s="24"/>
      <c r="E8" s="34">
        <v>1495.01</v>
      </c>
      <c r="F8" s="34"/>
      <c r="G8" s="34">
        <v>333491.46000000002</v>
      </c>
      <c r="H8" s="23"/>
    </row>
    <row r="9" spans="1:8">
      <c r="A9" s="23" t="s">
        <v>294</v>
      </c>
      <c r="B9" s="23"/>
      <c r="C9" s="23"/>
      <c r="D9" s="24"/>
      <c r="E9" s="34">
        <v>58685.599999999999</v>
      </c>
      <c r="F9" s="34"/>
      <c r="G9" s="34">
        <v>55721.26</v>
      </c>
      <c r="H9" s="23"/>
    </row>
    <row r="10" spans="1:8">
      <c r="A10" s="23" t="s">
        <v>236</v>
      </c>
      <c r="B10" s="23"/>
      <c r="C10" s="23"/>
      <c r="D10" s="24"/>
      <c r="E10" s="34"/>
      <c r="F10" s="34"/>
      <c r="G10" s="34">
        <v>22862.67</v>
      </c>
      <c r="H10" s="23"/>
    </row>
    <row r="11" spans="1:8" ht="15.75" thickBot="1">
      <c r="A11" s="23"/>
      <c r="B11" s="23"/>
      <c r="C11" s="23"/>
      <c r="D11" s="23"/>
      <c r="E11" s="39">
        <f>SUM(E5:E10)</f>
        <v>297873.51</v>
      </c>
      <c r="F11" s="39"/>
      <c r="G11" s="42">
        <f>SUM(G5:G10)</f>
        <v>460324.27</v>
      </c>
      <c r="H11" s="23"/>
    </row>
    <row r="12" spans="1:8" ht="15.75" thickTop="1">
      <c r="A12" s="23" t="s">
        <v>66</v>
      </c>
      <c r="B12" s="23"/>
      <c r="C12" s="23"/>
      <c r="D12" s="23"/>
      <c r="E12" s="23"/>
      <c r="F12" s="23"/>
      <c r="G12" s="23"/>
      <c r="H12" s="23"/>
    </row>
    <row r="13" spans="1:8" s="21" customFormat="1">
      <c r="A13" s="22" t="s">
        <v>246</v>
      </c>
      <c r="B13" s="22"/>
      <c r="C13" s="22"/>
      <c r="D13" s="22"/>
      <c r="E13" s="22"/>
      <c r="F13" s="22"/>
      <c r="G13" s="22"/>
      <c r="H13" s="22"/>
    </row>
    <row r="14" spans="1:8">
      <c r="A14" s="23" t="s">
        <v>348</v>
      </c>
      <c r="B14" s="23"/>
      <c r="C14" s="23"/>
      <c r="D14" s="23"/>
      <c r="E14" s="23"/>
      <c r="F14" s="23"/>
      <c r="G14" s="23"/>
      <c r="H14" s="23"/>
    </row>
    <row r="15" spans="1:8">
      <c r="A15" s="23" t="s">
        <v>261</v>
      </c>
      <c r="B15" s="23"/>
      <c r="C15" s="23"/>
      <c r="D15" s="23"/>
      <c r="E15" s="23"/>
      <c r="F15" s="23"/>
      <c r="G15" s="23"/>
      <c r="H15" s="23"/>
    </row>
    <row r="16" spans="1:8">
      <c r="A16" s="22" t="s">
        <v>237</v>
      </c>
      <c r="B16" s="22"/>
      <c r="C16" s="23"/>
      <c r="D16" s="23"/>
      <c r="E16" s="40">
        <v>2022</v>
      </c>
      <c r="F16" s="40"/>
      <c r="G16" s="40">
        <v>2021</v>
      </c>
      <c r="H16" s="23"/>
    </row>
    <row r="17" spans="1:8">
      <c r="A17" s="23" t="s">
        <v>311</v>
      </c>
      <c r="B17" s="23"/>
      <c r="C17" s="23"/>
      <c r="D17" s="23"/>
      <c r="E17" s="41">
        <v>1050</v>
      </c>
      <c r="F17" s="41"/>
      <c r="G17" s="41">
        <v>300</v>
      </c>
      <c r="H17" s="23"/>
    </row>
    <row r="18" spans="1:8">
      <c r="A18" s="169" t="s">
        <v>300</v>
      </c>
      <c r="B18" s="169"/>
      <c r="C18" s="23"/>
      <c r="D18" s="23"/>
      <c r="E18" s="34">
        <v>15230</v>
      </c>
      <c r="F18" s="34"/>
      <c r="G18" s="34">
        <v>10100</v>
      </c>
      <c r="H18" s="23"/>
    </row>
    <row r="19" spans="1:8">
      <c r="A19" s="169" t="s">
        <v>301</v>
      </c>
      <c r="B19" s="169"/>
      <c r="C19" s="23"/>
      <c r="D19" s="23"/>
      <c r="E19" s="34">
        <v>4300</v>
      </c>
      <c r="F19" s="34"/>
      <c r="G19" s="34">
        <v>6522</v>
      </c>
      <c r="H19" s="23"/>
    </row>
    <row r="20" spans="1:8">
      <c r="A20" s="169" t="s">
        <v>310</v>
      </c>
      <c r="B20" s="169"/>
      <c r="C20" s="23"/>
      <c r="D20" s="23"/>
      <c r="E20" s="34">
        <v>55200</v>
      </c>
      <c r="F20" s="34"/>
      <c r="G20" s="34">
        <v>20200</v>
      </c>
      <c r="H20" s="23"/>
    </row>
    <row r="21" spans="1:8" ht="15.75" thickBot="1">
      <c r="A21" s="23" t="s">
        <v>239</v>
      </c>
      <c r="B21" s="23"/>
      <c r="C21" s="23"/>
      <c r="D21" s="23"/>
      <c r="E21" s="39">
        <f>SUM(E17:E20)</f>
        <v>75780</v>
      </c>
      <c r="F21" s="39"/>
      <c r="G21" s="39">
        <f>SUM(G17:G20)</f>
        <v>37122</v>
      </c>
      <c r="H21" s="23"/>
    </row>
    <row r="22" spans="1:8" ht="15.75" thickTop="1">
      <c r="A22" s="23"/>
      <c r="B22" s="23"/>
      <c r="C22" s="23"/>
      <c r="D22" s="23"/>
      <c r="E22" s="135"/>
      <c r="F22" s="135"/>
      <c r="G22" s="135"/>
      <c r="H22" s="23"/>
    </row>
    <row r="23" spans="1:8">
      <c r="A23" s="22" t="s">
        <v>302</v>
      </c>
      <c r="B23" s="22"/>
      <c r="C23" s="23"/>
      <c r="D23" s="23"/>
      <c r="E23" s="23"/>
      <c r="F23" s="23"/>
      <c r="G23" s="23"/>
      <c r="H23" s="23"/>
    </row>
    <row r="24" spans="1:8" ht="23.25">
      <c r="A24" s="27"/>
      <c r="B24" s="171" t="s">
        <v>417</v>
      </c>
      <c r="C24" s="171" t="s">
        <v>96</v>
      </c>
      <c r="D24" s="170" t="s">
        <v>303</v>
      </c>
      <c r="E24" s="32" t="s">
        <v>235</v>
      </c>
      <c r="F24" s="32" t="s">
        <v>332</v>
      </c>
      <c r="G24" s="29" t="s">
        <v>99</v>
      </c>
      <c r="H24" s="29"/>
    </row>
    <row r="25" spans="1:8" ht="23.25">
      <c r="A25" s="30" t="s">
        <v>349</v>
      </c>
      <c r="B25" s="215">
        <v>10026062</v>
      </c>
      <c r="C25" s="28">
        <v>110544.6</v>
      </c>
      <c r="D25" s="28">
        <v>218885.11</v>
      </c>
      <c r="E25" s="28">
        <v>2340812</v>
      </c>
      <c r="F25" s="217"/>
      <c r="G25" s="38">
        <f>D25+E25+C25+F25+B25</f>
        <v>12696303.710000001</v>
      </c>
      <c r="H25" s="28"/>
    </row>
    <row r="26" spans="1:8">
      <c r="A26" s="26" t="s">
        <v>102</v>
      </c>
      <c r="B26" s="26"/>
      <c r="C26" s="28"/>
      <c r="D26" s="28"/>
      <c r="E26" s="28">
        <v>3128620</v>
      </c>
      <c r="F26" s="28">
        <v>4937272.0999999996</v>
      </c>
      <c r="G26" s="38">
        <f>D26+E26+C26+F26</f>
        <v>8065892.0999999996</v>
      </c>
      <c r="H26" s="28"/>
    </row>
    <row r="27" spans="1:8">
      <c r="A27" s="26" t="s">
        <v>106</v>
      </c>
      <c r="B27" s="216">
        <f>SUM(B25:B26)</f>
        <v>10026062</v>
      </c>
      <c r="C27" s="38">
        <f>SUM(C25+C26)</f>
        <v>110544.6</v>
      </c>
      <c r="D27" s="38">
        <f>SUM(D25+D26)</f>
        <v>218885.11</v>
      </c>
      <c r="E27" s="38">
        <f>SUM(E25+E26)</f>
        <v>5469432</v>
      </c>
      <c r="F27" s="38">
        <f>SUM(F25+F26)</f>
        <v>4937272.0999999996</v>
      </c>
      <c r="G27" s="38">
        <f>D27+E27+C27+F27+B27</f>
        <v>20762195.809999999</v>
      </c>
      <c r="H27" s="38"/>
    </row>
    <row r="28" spans="1:8">
      <c r="A28" s="26"/>
      <c r="B28" s="26"/>
      <c r="C28" s="28"/>
      <c r="D28" s="28"/>
      <c r="E28" s="28"/>
      <c r="F28" s="28"/>
      <c r="G28" s="38">
        <f t="shared" ref="G28:G31" si="0">D28+E28+C28</f>
        <v>0</v>
      </c>
      <c r="H28" s="28"/>
    </row>
    <row r="29" spans="1:8" ht="23.25">
      <c r="A29" s="30" t="s">
        <v>107</v>
      </c>
      <c r="B29" s="30"/>
      <c r="C29" s="28">
        <v>2020</v>
      </c>
      <c r="D29" s="28">
        <v>5326</v>
      </c>
      <c r="E29" s="28">
        <v>8624</v>
      </c>
      <c r="F29" s="28"/>
      <c r="G29" s="38">
        <f t="shared" si="0"/>
        <v>15970</v>
      </c>
      <c r="H29" s="28"/>
    </row>
    <row r="30" spans="1:8">
      <c r="A30" s="26" t="s">
        <v>109</v>
      </c>
      <c r="B30" s="218">
        <f>B27*2%</f>
        <v>200521.24</v>
      </c>
      <c r="C30" s="28">
        <f>C27*10%</f>
        <v>11054.460000000001</v>
      </c>
      <c r="D30" s="28">
        <f>D27*10%</f>
        <v>21888.510999999999</v>
      </c>
      <c r="E30" s="28">
        <f>E27*10%</f>
        <v>546943.20000000007</v>
      </c>
      <c r="F30" s="28"/>
      <c r="G30" s="38">
        <f>D30+E30+C30+B30</f>
        <v>780407.41100000008</v>
      </c>
      <c r="H30" s="28"/>
    </row>
    <row r="31" spans="1:8">
      <c r="A31" s="26" t="s">
        <v>103</v>
      </c>
      <c r="B31" s="26"/>
      <c r="C31" s="28">
        <v>0</v>
      </c>
      <c r="D31" s="28">
        <v>0</v>
      </c>
      <c r="E31" s="28">
        <f>C31+D31</f>
        <v>0</v>
      </c>
      <c r="F31" s="28"/>
      <c r="G31" s="38">
        <f t="shared" si="0"/>
        <v>0</v>
      </c>
      <c r="H31" s="28"/>
    </row>
    <row r="32" spans="1:8">
      <c r="A32" s="26" t="s">
        <v>106</v>
      </c>
      <c r="B32" s="38">
        <f>SUM(B29+B30+B31)</f>
        <v>200521.24</v>
      </c>
      <c r="C32" s="38">
        <f>SUM(C29+C30+C31)</f>
        <v>13074.460000000001</v>
      </c>
      <c r="D32" s="38">
        <f>SUM(D29+D30+D31)</f>
        <v>27214.510999999999</v>
      </c>
      <c r="E32" s="38">
        <f>SUM(E29+E30+E31)</f>
        <v>555567.20000000007</v>
      </c>
      <c r="F32" s="38"/>
      <c r="G32" s="38">
        <f>D32+E32+C32+B32</f>
        <v>796377.41100000008</v>
      </c>
      <c r="H32" s="38"/>
    </row>
    <row r="33" spans="1:9" ht="24" thickBot="1">
      <c r="A33" s="31" t="s">
        <v>350</v>
      </c>
      <c r="B33" s="36">
        <f>SUM(B27-B32)</f>
        <v>9825540.7599999998</v>
      </c>
      <c r="C33" s="36">
        <f>SUM(C27-C32)</f>
        <v>97470.14</v>
      </c>
      <c r="D33" s="36">
        <f>SUM(D27-D32)</f>
        <v>191670.59899999999</v>
      </c>
      <c r="E33" s="36">
        <f>SUM(E27-E29-E30-E31)</f>
        <v>4913864.8</v>
      </c>
      <c r="F33" s="36">
        <f>SUM(F27-F29-F30-F31)</f>
        <v>4937272.0999999996</v>
      </c>
      <c r="G33" s="38">
        <f>D33+E33+C33+B33</f>
        <v>15028546.298999999</v>
      </c>
      <c r="H33" s="151"/>
    </row>
    <row r="34" spans="1:9" ht="15.75" thickTop="1">
      <c r="A34" s="22"/>
      <c r="B34" s="22"/>
      <c r="C34" s="23"/>
      <c r="D34" s="23"/>
      <c r="E34" s="23"/>
      <c r="F34" s="23"/>
      <c r="G34" s="23"/>
      <c r="H34" s="23"/>
    </row>
    <row r="35" spans="1:9" ht="23.25">
      <c r="A35" s="27"/>
      <c r="B35" s="27"/>
      <c r="C35" s="171" t="s">
        <v>96</v>
      </c>
      <c r="D35" s="170" t="s">
        <v>303</v>
      </c>
      <c r="E35" s="32" t="s">
        <v>235</v>
      </c>
      <c r="F35" s="32" t="s">
        <v>332</v>
      </c>
      <c r="G35" s="29" t="s">
        <v>99</v>
      </c>
      <c r="H35" s="29"/>
    </row>
    <row r="36" spans="1:9" ht="23.25">
      <c r="A36" s="30" t="s">
        <v>298</v>
      </c>
      <c r="B36" s="30"/>
      <c r="C36" s="28">
        <v>63991</v>
      </c>
      <c r="D36" s="28">
        <v>159913</v>
      </c>
      <c r="E36" s="28">
        <v>1630812</v>
      </c>
      <c r="F36" s="28"/>
      <c r="G36" s="38">
        <f>D36+E36+C36</f>
        <v>1854716</v>
      </c>
      <c r="H36" s="28"/>
    </row>
    <row r="37" spans="1:9">
      <c r="A37" s="26" t="s">
        <v>102</v>
      </c>
      <c r="B37" s="26"/>
      <c r="C37" s="28">
        <v>46553.599999999999</v>
      </c>
      <c r="D37" s="28">
        <v>58972.11</v>
      </c>
      <c r="E37" s="28">
        <v>710000</v>
      </c>
      <c r="F37" s="28">
        <v>10026062</v>
      </c>
      <c r="G37" s="28">
        <f>D37+E37+F37</f>
        <v>10795034.109999999</v>
      </c>
      <c r="H37" s="28"/>
    </row>
    <row r="38" spans="1:9">
      <c r="A38" s="26" t="s">
        <v>106</v>
      </c>
      <c r="B38" s="26"/>
      <c r="C38" s="38">
        <f>SUM(C36+C37)</f>
        <v>110544.6</v>
      </c>
      <c r="D38" s="38">
        <f>SUM(D36+D37)</f>
        <v>218885.11</v>
      </c>
      <c r="E38" s="38">
        <f>SUM(E36+E37)</f>
        <v>2340812</v>
      </c>
      <c r="F38" s="38">
        <f>SUM(F36+F37)</f>
        <v>10026062</v>
      </c>
      <c r="G38" s="38">
        <f>D38+E38+C38+F38</f>
        <v>12696303.710000001</v>
      </c>
      <c r="H38" s="38"/>
    </row>
    <row r="39" spans="1:9">
      <c r="A39" s="26"/>
      <c r="B39" s="26"/>
      <c r="C39" s="28"/>
      <c r="D39" s="28"/>
      <c r="E39" s="28"/>
      <c r="F39" s="28"/>
      <c r="G39" s="38"/>
      <c r="H39" s="28"/>
    </row>
    <row r="40" spans="1:9" ht="23.25">
      <c r="A40" s="30" t="s">
        <v>107</v>
      </c>
      <c r="B40" s="30"/>
      <c r="C40" s="28">
        <v>2020</v>
      </c>
      <c r="D40" s="28">
        <v>5326</v>
      </c>
      <c r="E40" s="28">
        <v>8624</v>
      </c>
      <c r="F40" s="28"/>
      <c r="G40" s="38">
        <f>D40+E40+C40</f>
        <v>15970</v>
      </c>
      <c r="H40" s="28"/>
    </row>
    <row r="41" spans="1:9">
      <c r="A41" s="26" t="s">
        <v>109</v>
      </c>
      <c r="B41" s="26"/>
      <c r="C41" s="28"/>
      <c r="D41" s="28"/>
      <c r="E41" s="28"/>
      <c r="F41" s="28"/>
      <c r="G41" s="38">
        <f>D41+E41+C41</f>
        <v>0</v>
      </c>
      <c r="H41" s="28"/>
    </row>
    <row r="42" spans="1:9">
      <c r="A42" s="26" t="s">
        <v>103</v>
      </c>
      <c r="B42" s="26"/>
      <c r="C42" s="28">
        <v>0</v>
      </c>
      <c r="D42" s="28">
        <v>0</v>
      </c>
      <c r="E42" s="28">
        <f>C42+D42</f>
        <v>0</v>
      </c>
      <c r="F42" s="28"/>
      <c r="G42" s="38">
        <f>D42+E42</f>
        <v>0</v>
      </c>
      <c r="H42" s="28"/>
    </row>
    <row r="43" spans="1:9">
      <c r="A43" s="26" t="s">
        <v>106</v>
      </c>
      <c r="B43" s="26"/>
      <c r="C43" s="38">
        <f>SUM(C40+C41+C42)</f>
        <v>2020</v>
      </c>
      <c r="D43" s="38">
        <f>SUM(D40+D41+D42)</f>
        <v>5326</v>
      </c>
      <c r="E43" s="38">
        <f>SUM(E40+E41+E42)</f>
        <v>8624</v>
      </c>
      <c r="F43" s="38"/>
      <c r="G43" s="38">
        <f>D43+E43+C43</f>
        <v>15970</v>
      </c>
      <c r="H43" s="38"/>
    </row>
    <row r="44" spans="1:9" ht="24" thickBot="1">
      <c r="A44" s="31" t="s">
        <v>299</v>
      </c>
      <c r="B44" s="31"/>
      <c r="C44" s="36">
        <f>SUM(C38-C43)</f>
        <v>108524.6</v>
      </c>
      <c r="D44" s="36">
        <f>SUM(D38-D43)</f>
        <v>213559.11</v>
      </c>
      <c r="E44" s="36">
        <f>SUM(E38-E40-E41-E42)</f>
        <v>2332188</v>
      </c>
      <c r="F44" s="36">
        <f>SUM(F38-F40-F41-F42)</f>
        <v>10026062</v>
      </c>
      <c r="G44" s="36">
        <f>D44+E44+C44+F44</f>
        <v>12680333.710000001</v>
      </c>
      <c r="H44" s="151"/>
      <c r="I44" s="37"/>
    </row>
    <row r="45" spans="1:9" ht="15.75" thickTop="1">
      <c r="A45" s="23"/>
      <c r="B45" s="23"/>
      <c r="C45" s="23"/>
      <c r="D45" s="23"/>
      <c r="E45" s="23"/>
      <c r="F45" s="23"/>
      <c r="G45" s="23"/>
      <c r="H45" s="23"/>
    </row>
    <row r="46" spans="1:9">
      <c r="A46" s="23"/>
      <c r="B46" s="23"/>
      <c r="C46" s="23"/>
      <c r="D46" s="23"/>
      <c r="E46" s="23"/>
      <c r="F46" s="23"/>
      <c r="G46" s="23"/>
      <c r="H46" s="23"/>
    </row>
    <row r="47" spans="1:9">
      <c r="A47" s="22" t="s">
        <v>312</v>
      </c>
      <c r="B47" s="22"/>
      <c r="C47" s="23"/>
      <c r="D47" s="23"/>
      <c r="E47" s="23"/>
      <c r="F47" s="23"/>
      <c r="G47" s="23"/>
      <c r="H47" s="23"/>
    </row>
    <row r="48" spans="1:9">
      <c r="A48" s="23" t="s">
        <v>351</v>
      </c>
      <c r="B48" s="23"/>
      <c r="C48" s="23"/>
      <c r="D48" s="23"/>
      <c r="E48" s="23"/>
      <c r="F48" s="23"/>
      <c r="G48" s="23"/>
      <c r="H48" s="23"/>
    </row>
    <row r="49" spans="1:8">
      <c r="A49" s="22" t="s">
        <v>313</v>
      </c>
      <c r="B49" s="22"/>
      <c r="C49" s="23"/>
      <c r="D49" s="23"/>
      <c r="E49" s="40">
        <v>2022</v>
      </c>
      <c r="F49" s="40"/>
      <c r="G49" s="40">
        <v>2021</v>
      </c>
      <c r="H49" s="23"/>
    </row>
    <row r="50" spans="1:8">
      <c r="A50" s="23" t="s">
        <v>314</v>
      </c>
      <c r="B50" s="23"/>
      <c r="C50" s="23"/>
      <c r="D50" s="23"/>
      <c r="E50" s="25"/>
      <c r="F50" s="25"/>
      <c r="G50" s="209">
        <v>7318117</v>
      </c>
      <c r="H50" s="23"/>
    </row>
    <row r="51" spans="1:8">
      <c r="A51" s="22" t="s">
        <v>99</v>
      </c>
      <c r="B51" s="22"/>
      <c r="C51" s="23"/>
      <c r="D51" s="23"/>
      <c r="E51" s="173">
        <f>SUM(E50)</f>
        <v>0</v>
      </c>
      <c r="F51" s="173"/>
      <c r="G51" s="172">
        <f>SUM(G50)</f>
        <v>7318117</v>
      </c>
      <c r="H51" s="23"/>
    </row>
    <row r="52" spans="1:8">
      <c r="A52" s="23"/>
      <c r="B52" s="23"/>
      <c r="C52" s="23"/>
      <c r="D52" s="23"/>
      <c r="E52" s="173"/>
      <c r="F52" s="173"/>
      <c r="G52" s="172"/>
      <c r="H52" s="23"/>
    </row>
    <row r="53" spans="1:8">
      <c r="A53" s="22" t="s">
        <v>330</v>
      </c>
      <c r="B53" s="22"/>
      <c r="C53" s="23"/>
      <c r="D53" s="23"/>
      <c r="E53" s="23"/>
      <c r="F53" s="23"/>
      <c r="G53" s="23"/>
      <c r="H53" s="23"/>
    </row>
    <row r="54" spans="1:8">
      <c r="A54" s="23" t="s">
        <v>352</v>
      </c>
      <c r="B54" s="23"/>
      <c r="C54" s="23"/>
      <c r="D54" s="23"/>
      <c r="E54" s="23"/>
      <c r="F54" s="23"/>
      <c r="G54" s="23"/>
      <c r="H54" s="23"/>
    </row>
    <row r="55" spans="1:8">
      <c r="A55" s="23" t="s">
        <v>331</v>
      </c>
      <c r="B55" s="23"/>
      <c r="C55" s="23"/>
      <c r="D55" s="23"/>
      <c r="E55" s="23"/>
      <c r="F55" s="23"/>
      <c r="G55" s="23"/>
      <c r="H55" s="23"/>
    </row>
    <row r="56" spans="1:8">
      <c r="A56" s="22" t="s">
        <v>237</v>
      </c>
      <c r="B56" s="22"/>
      <c r="C56" s="23"/>
      <c r="D56" s="23"/>
      <c r="E56" s="40">
        <v>2022</v>
      </c>
      <c r="F56" s="40"/>
      <c r="G56" s="40">
        <v>2021</v>
      </c>
      <c r="H56" s="23"/>
    </row>
    <row r="57" spans="1:8">
      <c r="A57" s="23" t="s">
        <v>292</v>
      </c>
      <c r="B57" s="23"/>
      <c r="C57" s="23"/>
      <c r="D57" s="23"/>
      <c r="E57" s="41" t="s">
        <v>341</v>
      </c>
      <c r="F57" s="34"/>
      <c r="G57" s="34">
        <v>11891.13</v>
      </c>
      <c r="H57" s="23"/>
    </row>
    <row r="58" spans="1:8">
      <c r="A58" s="23" t="s">
        <v>290</v>
      </c>
      <c r="B58" s="23"/>
      <c r="C58" s="23"/>
      <c r="D58" s="23"/>
      <c r="E58" s="34">
        <v>56249.82</v>
      </c>
      <c r="F58" s="34"/>
      <c r="G58" s="41" t="s">
        <v>341</v>
      </c>
      <c r="H58" s="23"/>
    </row>
    <row r="59" spans="1:8" ht="15.75" thickBot="1">
      <c r="A59" s="22" t="s">
        <v>99</v>
      </c>
      <c r="B59" s="22"/>
      <c r="C59" s="23"/>
      <c r="D59" s="23"/>
      <c r="E59" s="39">
        <f>SUM(E57:E58)</f>
        <v>56249.82</v>
      </c>
      <c r="F59" s="39"/>
      <c r="G59" s="39">
        <f>SUM(G57:G58)</f>
        <v>11891.13</v>
      </c>
      <c r="H59" s="23"/>
    </row>
    <row r="60" spans="1:8" ht="15.75" thickTop="1">
      <c r="A60" s="23"/>
      <c r="B60" s="23"/>
      <c r="C60" s="23"/>
      <c r="D60" s="23"/>
      <c r="E60" s="23"/>
      <c r="F60" s="23"/>
      <c r="G60" s="23"/>
      <c r="H60" s="23"/>
    </row>
    <row r="61" spans="1:8">
      <c r="A61" s="22" t="s">
        <v>338</v>
      </c>
      <c r="B61" s="22"/>
      <c r="C61" s="23"/>
      <c r="D61" s="23"/>
      <c r="E61" s="23"/>
      <c r="F61" s="23"/>
      <c r="G61" s="23"/>
      <c r="H61" s="23"/>
    </row>
    <row r="62" spans="1:8">
      <c r="A62" s="23" t="s">
        <v>353</v>
      </c>
      <c r="B62" s="23"/>
      <c r="C62" s="23"/>
      <c r="D62" s="23"/>
      <c r="E62" s="23"/>
      <c r="F62" s="23"/>
      <c r="G62" s="23"/>
      <c r="H62" s="23"/>
    </row>
    <row r="63" spans="1:8">
      <c r="A63" s="23" t="s">
        <v>262</v>
      </c>
      <c r="B63" s="23"/>
      <c r="C63" s="23"/>
      <c r="D63" s="23"/>
      <c r="E63" s="23"/>
      <c r="F63" s="23"/>
      <c r="G63" s="23"/>
      <c r="H63" s="23"/>
    </row>
    <row r="64" spans="1:8">
      <c r="A64" s="22" t="s">
        <v>237</v>
      </c>
      <c r="B64" s="22"/>
      <c r="C64" s="23"/>
      <c r="D64" s="23"/>
      <c r="E64" s="40">
        <v>2022</v>
      </c>
      <c r="F64" s="40"/>
      <c r="G64" s="40">
        <v>2021</v>
      </c>
      <c r="H64" s="23"/>
    </row>
    <row r="65" spans="1:8">
      <c r="A65" s="27" t="s">
        <v>327</v>
      </c>
      <c r="B65" s="27"/>
      <c r="C65" s="23"/>
      <c r="D65" s="23"/>
      <c r="E65" s="180"/>
      <c r="F65" s="41"/>
      <c r="G65" s="180">
        <v>20000</v>
      </c>
      <c r="H65" s="23"/>
    </row>
    <row r="66" spans="1:8">
      <c r="A66" s="27" t="s">
        <v>315</v>
      </c>
      <c r="B66" s="27"/>
      <c r="C66" s="23"/>
      <c r="D66" s="23"/>
      <c r="E66" s="180">
        <v>862030</v>
      </c>
      <c r="F66" s="177"/>
      <c r="G66" s="180">
        <v>35780</v>
      </c>
      <c r="H66" s="23"/>
    </row>
    <row r="67" spans="1:8">
      <c r="A67" s="179" t="s">
        <v>333</v>
      </c>
      <c r="B67" s="179"/>
      <c r="C67" s="23"/>
      <c r="D67" s="23"/>
      <c r="E67" s="180">
        <v>25000</v>
      </c>
      <c r="F67" s="177"/>
      <c r="G67" s="180">
        <v>2250</v>
      </c>
      <c r="H67" s="23"/>
    </row>
    <row r="68" spans="1:8">
      <c r="A68" s="202" t="s">
        <v>369</v>
      </c>
      <c r="B68" s="202"/>
      <c r="C68" s="23"/>
      <c r="D68" s="23"/>
      <c r="E68" s="180">
        <v>50000</v>
      </c>
      <c r="F68" s="177"/>
      <c r="G68" s="180">
        <v>16000</v>
      </c>
      <c r="H68" s="23"/>
    </row>
    <row r="69" spans="1:8">
      <c r="A69" s="138" t="s">
        <v>334</v>
      </c>
      <c r="B69" s="138"/>
      <c r="C69" s="23"/>
      <c r="D69" s="23"/>
      <c r="E69" s="180">
        <v>36210</v>
      </c>
      <c r="F69" s="178"/>
      <c r="G69" s="180">
        <v>12725</v>
      </c>
      <c r="H69" s="23"/>
    </row>
    <row r="70" spans="1:8">
      <c r="A70" s="27" t="s">
        <v>370</v>
      </c>
      <c r="B70" s="27"/>
      <c r="C70" s="23"/>
      <c r="D70" s="23"/>
      <c r="E70" s="210">
        <v>26942.7</v>
      </c>
      <c r="F70" s="211"/>
      <c r="G70" s="210">
        <v>4600</v>
      </c>
      <c r="H70" s="23"/>
    </row>
    <row r="71" spans="1:8" ht="15.75" thickBot="1">
      <c r="A71" s="22" t="s">
        <v>99</v>
      </c>
      <c r="B71" s="22"/>
      <c r="C71" s="23"/>
      <c r="D71" s="23"/>
      <c r="E71" s="39">
        <f>SUM(E65:E70)</f>
        <v>1000182.7</v>
      </c>
      <c r="F71" s="39"/>
      <c r="G71" s="39">
        <f>SUM(G65:G70)</f>
        <v>91355</v>
      </c>
      <c r="H71" s="23"/>
    </row>
    <row r="72" spans="1:8" ht="15.75" thickTop="1">
      <c r="A72" s="23"/>
      <c r="B72" s="23"/>
      <c r="C72" s="23"/>
      <c r="D72" s="23"/>
      <c r="E72" s="135"/>
      <c r="F72" s="135"/>
      <c r="G72" s="135"/>
      <c r="H72" s="23"/>
    </row>
    <row r="73" spans="1:8">
      <c r="A73" s="200" t="s">
        <v>435</v>
      </c>
      <c r="B73" s="200"/>
      <c r="C73" s="201"/>
      <c r="D73" s="201"/>
      <c r="E73" s="193"/>
      <c r="F73" s="193"/>
      <c r="G73" s="193"/>
      <c r="H73" s="23"/>
    </row>
    <row r="74" spans="1:8">
      <c r="A74" s="193" t="s">
        <v>353</v>
      </c>
      <c r="B74" s="193"/>
      <c r="C74" s="193"/>
      <c r="D74" s="193"/>
      <c r="E74" s="193"/>
      <c r="F74" s="193"/>
      <c r="G74" s="193"/>
      <c r="H74" s="23"/>
    </row>
    <row r="75" spans="1:8">
      <c r="A75" s="193" t="s">
        <v>368</v>
      </c>
      <c r="B75" s="193"/>
      <c r="C75" s="193"/>
      <c r="D75" s="193"/>
      <c r="E75" s="193"/>
      <c r="F75" s="193"/>
      <c r="G75" s="193"/>
      <c r="H75" s="23"/>
    </row>
    <row r="76" spans="1:8">
      <c r="A76" s="194" t="s">
        <v>237</v>
      </c>
      <c r="B76" s="194"/>
      <c r="C76" s="193"/>
      <c r="D76" s="193"/>
      <c r="E76" s="195">
        <v>2022</v>
      </c>
      <c r="F76" s="195">
        <v>2021</v>
      </c>
      <c r="G76" s="195"/>
      <c r="H76" s="23"/>
    </row>
    <row r="77" spans="1:8">
      <c r="A77" s="193" t="s">
        <v>442</v>
      </c>
      <c r="B77" s="193"/>
      <c r="C77" s="193"/>
      <c r="D77" s="193"/>
      <c r="E77" s="196">
        <v>295368.21000000002</v>
      </c>
      <c r="F77" s="196"/>
      <c r="G77" s="197"/>
      <c r="H77" s="23"/>
    </row>
    <row r="78" spans="1:8">
      <c r="A78" s="231" t="s">
        <v>443</v>
      </c>
      <c r="B78" s="204"/>
      <c r="C78" s="193"/>
      <c r="D78" s="193"/>
      <c r="E78" s="197"/>
      <c r="F78" s="197"/>
      <c r="G78" s="197"/>
      <c r="H78" s="23"/>
    </row>
    <row r="79" spans="1:8" ht="15.75" thickBot="1">
      <c r="A79" s="193" t="s">
        <v>239</v>
      </c>
      <c r="B79" s="193"/>
      <c r="C79" s="193"/>
      <c r="D79" s="193"/>
      <c r="E79" s="198">
        <f>SUM(E77:E78)</f>
        <v>295368.21000000002</v>
      </c>
      <c r="F79" s="198">
        <v>1226204</v>
      </c>
      <c r="G79" s="199"/>
      <c r="H79" s="23"/>
    </row>
    <row r="80" spans="1:8" ht="15.75" thickTop="1">
      <c r="A80" s="22" t="s">
        <v>397</v>
      </c>
      <c r="B80" s="22"/>
      <c r="C80" s="23"/>
      <c r="D80" s="23"/>
      <c r="E80" s="23"/>
      <c r="F80" s="23"/>
      <c r="G80" s="23"/>
      <c r="H80" s="23"/>
    </row>
    <row r="81" spans="1:8">
      <c r="A81" s="23"/>
      <c r="B81" s="23"/>
      <c r="C81" s="23"/>
      <c r="D81" s="23"/>
      <c r="E81" s="23"/>
      <c r="F81" s="23"/>
      <c r="G81" s="23"/>
      <c r="H81" s="23"/>
    </row>
    <row r="82" spans="1:8">
      <c r="A82" s="23" t="s">
        <v>354</v>
      </c>
      <c r="B82" s="23"/>
      <c r="C82" s="23"/>
      <c r="D82" s="23"/>
      <c r="E82" s="23"/>
      <c r="F82" s="23"/>
      <c r="G82" s="23"/>
      <c r="H82" s="23"/>
    </row>
    <row r="83" spans="1:8">
      <c r="A83" s="22" t="s">
        <v>240</v>
      </c>
      <c r="B83" s="22"/>
      <c r="C83" s="23"/>
      <c r="D83" s="23"/>
      <c r="E83" s="40">
        <v>2022</v>
      </c>
      <c r="F83" s="40"/>
      <c r="G83" s="40">
        <v>2021</v>
      </c>
      <c r="H83" s="23"/>
    </row>
    <row r="84" spans="1:8">
      <c r="A84" s="23" t="s">
        <v>8</v>
      </c>
      <c r="B84" s="23"/>
      <c r="C84" s="23"/>
      <c r="D84" s="23"/>
      <c r="E84" s="34">
        <f>'Estado de Situación'!B32</f>
        <v>5881718</v>
      </c>
      <c r="F84" s="34"/>
      <c r="G84" s="34">
        <v>5881718</v>
      </c>
      <c r="H84" s="23"/>
    </row>
    <row r="85" spans="1:8">
      <c r="A85" s="23" t="s">
        <v>247</v>
      </c>
      <c r="B85" s="23"/>
      <c r="C85" s="23"/>
      <c r="D85" s="23"/>
      <c r="E85" s="34">
        <f>'Estado de Situación'!B33</f>
        <v>6117062.1589999981</v>
      </c>
      <c r="F85" s="34"/>
      <c r="G85" s="34">
        <f>'Estado de Situación'!D33</f>
        <v>-32883</v>
      </c>
      <c r="H85" s="23"/>
    </row>
    <row r="86" spans="1:8">
      <c r="A86" s="23" t="s">
        <v>60</v>
      </c>
      <c r="B86" s="23"/>
      <c r="C86" s="23"/>
      <c r="D86" s="23"/>
      <c r="E86" s="34">
        <f>'Estado de Situación'!B34</f>
        <v>2051618.92</v>
      </c>
      <c r="F86" s="34"/>
      <c r="G86" s="34">
        <f>'Estado de Situación'!D34</f>
        <v>7225698.8499999996</v>
      </c>
      <c r="H86" s="23"/>
    </row>
    <row r="87" spans="1:8" ht="15.75" thickBot="1">
      <c r="A87" s="22" t="s">
        <v>62</v>
      </c>
      <c r="B87" s="22"/>
      <c r="C87" s="23"/>
      <c r="D87" s="23"/>
      <c r="E87" s="39">
        <f>SUM('Estado de Situación'!B35)</f>
        <v>14050399.078999998</v>
      </c>
      <c r="F87" s="39"/>
      <c r="G87" s="39">
        <f>SUM(G84:G86)</f>
        <v>13074533.85</v>
      </c>
      <c r="H87" s="23"/>
    </row>
    <row r="88" spans="1:8" ht="15.75" thickTop="1">
      <c r="A88" s="22"/>
      <c r="B88" s="22"/>
      <c r="C88" s="23"/>
      <c r="D88" s="23"/>
      <c r="E88" s="135"/>
      <c r="F88" s="135"/>
      <c r="G88" s="135"/>
      <c r="H88" s="23"/>
    </row>
    <row r="89" spans="1:8">
      <c r="A89" s="22"/>
      <c r="B89" s="22"/>
      <c r="C89" s="23"/>
      <c r="D89" s="23"/>
      <c r="E89" s="135"/>
      <c r="F89" s="135"/>
      <c r="G89" s="135"/>
      <c r="H89" s="23"/>
    </row>
    <row r="90" spans="1:8">
      <c r="A90" s="22" t="s">
        <v>289</v>
      </c>
      <c r="B90" s="22"/>
      <c r="C90" s="23"/>
      <c r="D90" s="23"/>
      <c r="E90" s="135"/>
      <c r="F90" s="135"/>
      <c r="G90" s="135"/>
      <c r="H90" s="23"/>
    </row>
    <row r="91" spans="1:8">
      <c r="A91" s="219" t="s">
        <v>441</v>
      </c>
      <c r="B91" s="219"/>
      <c r="C91" s="220"/>
      <c r="D91" s="23"/>
      <c r="E91" s="135"/>
      <c r="F91" s="135"/>
      <c r="G91" s="135"/>
      <c r="H91" s="23"/>
    </row>
    <row r="92" spans="1:8">
      <c r="A92" s="22"/>
      <c r="B92" s="22"/>
      <c r="C92" s="23"/>
      <c r="D92" s="23"/>
      <c r="E92" s="135"/>
      <c r="F92" s="135"/>
      <c r="G92" s="135"/>
      <c r="H92" s="23"/>
    </row>
    <row r="93" spans="1:8">
      <c r="A93" s="22" t="s">
        <v>12</v>
      </c>
      <c r="B93" s="22"/>
      <c r="C93" s="23"/>
      <c r="D93" s="23"/>
      <c r="E93" s="23"/>
      <c r="F93" s="23"/>
      <c r="G93" s="23"/>
      <c r="H93" s="23"/>
    </row>
    <row r="94" spans="1:8">
      <c r="A94" s="23"/>
      <c r="B94" s="23"/>
      <c r="C94" s="23"/>
      <c r="D94" s="23"/>
      <c r="E94" s="23"/>
      <c r="F94" s="23"/>
      <c r="G94" s="23"/>
      <c r="H94" s="23"/>
    </row>
    <row r="95" spans="1:8">
      <c r="A95" s="22" t="s">
        <v>398</v>
      </c>
      <c r="B95" s="22"/>
      <c r="C95" s="23"/>
      <c r="D95" s="23"/>
      <c r="E95" s="23"/>
      <c r="F95" s="23"/>
      <c r="G95" s="23"/>
      <c r="H95" s="23"/>
    </row>
    <row r="96" spans="1:8">
      <c r="A96" s="23" t="s">
        <v>355</v>
      </c>
      <c r="B96" s="23"/>
      <c r="C96" s="23"/>
      <c r="D96" s="23"/>
      <c r="E96" s="23"/>
      <c r="F96" s="23"/>
      <c r="G96" s="23"/>
      <c r="H96" s="23"/>
    </row>
    <row r="97" spans="1:8">
      <c r="A97" s="22" t="s">
        <v>316</v>
      </c>
      <c r="B97" s="22"/>
      <c r="C97" s="23"/>
      <c r="D97" s="23"/>
      <c r="E97" s="40">
        <v>2022</v>
      </c>
      <c r="F97" s="40"/>
      <c r="G97" s="40">
        <v>2021</v>
      </c>
      <c r="H97" s="23"/>
    </row>
    <row r="98" spans="1:8">
      <c r="A98" s="23" t="s">
        <v>317</v>
      </c>
      <c r="B98" s="23"/>
      <c r="C98" s="23"/>
      <c r="D98" s="23"/>
      <c r="E98" s="25">
        <v>23000</v>
      </c>
      <c r="F98" s="23"/>
      <c r="G98" s="25">
        <v>1950</v>
      </c>
      <c r="H98" s="23"/>
    </row>
    <row r="99" spans="1:8">
      <c r="A99" s="23" t="s">
        <v>336</v>
      </c>
      <c r="B99" s="23"/>
      <c r="C99" s="23"/>
      <c r="D99" s="23"/>
      <c r="E99" s="25">
        <v>5120</v>
      </c>
      <c r="F99" s="23"/>
      <c r="G99" s="25">
        <v>5360</v>
      </c>
      <c r="H99" s="23"/>
    </row>
    <row r="100" spans="1:8">
      <c r="A100" s="23" t="s">
        <v>318</v>
      </c>
      <c r="B100" s="23"/>
      <c r="C100" s="23"/>
      <c r="D100" s="23"/>
      <c r="E100" s="25">
        <v>43630</v>
      </c>
      <c r="F100" s="25"/>
      <c r="G100" s="25">
        <v>16060</v>
      </c>
      <c r="H100" s="23"/>
    </row>
    <row r="101" spans="1:8">
      <c r="A101" s="23" t="s">
        <v>324</v>
      </c>
      <c r="B101" s="23"/>
      <c r="C101" s="23"/>
      <c r="D101" s="23"/>
      <c r="E101" s="25"/>
      <c r="F101" s="25"/>
      <c r="G101" s="25">
        <v>700</v>
      </c>
      <c r="H101" s="23"/>
    </row>
    <row r="102" spans="1:8">
      <c r="A102" s="193" t="s">
        <v>371</v>
      </c>
      <c r="B102" s="193"/>
      <c r="C102" s="23"/>
      <c r="D102" s="23"/>
      <c r="E102" s="25">
        <v>25000</v>
      </c>
      <c r="F102" s="25"/>
      <c r="G102" s="25"/>
      <c r="H102" s="23"/>
    </row>
    <row r="103" spans="1:8">
      <c r="A103" s="193" t="s">
        <v>372</v>
      </c>
      <c r="B103" s="193"/>
      <c r="C103" s="23"/>
      <c r="D103" s="23"/>
      <c r="E103" s="25">
        <v>19060</v>
      </c>
      <c r="F103" s="25"/>
      <c r="G103" s="25"/>
      <c r="H103" s="23"/>
    </row>
    <row r="104" spans="1:8">
      <c r="A104" s="193" t="s">
        <v>373</v>
      </c>
      <c r="B104" s="193"/>
      <c r="C104" s="23"/>
      <c r="D104" s="23"/>
      <c r="E104" s="25">
        <v>12250</v>
      </c>
      <c r="F104" s="25"/>
      <c r="G104" s="25"/>
      <c r="H104" s="23"/>
    </row>
    <row r="105" spans="1:8">
      <c r="A105" s="23" t="s">
        <v>339</v>
      </c>
      <c r="B105" s="23"/>
      <c r="C105" s="23"/>
      <c r="D105" s="23"/>
      <c r="E105" s="25">
        <v>131600</v>
      </c>
      <c r="F105" s="25"/>
      <c r="G105" s="25">
        <v>105100</v>
      </c>
      <c r="H105" s="23"/>
    </row>
    <row r="106" spans="1:8">
      <c r="A106" s="23" t="s">
        <v>340</v>
      </c>
      <c r="B106" s="23"/>
      <c r="C106" s="23"/>
      <c r="D106" s="23"/>
      <c r="E106" s="25">
        <v>645</v>
      </c>
      <c r="F106" s="25"/>
      <c r="G106" s="25">
        <v>406800</v>
      </c>
      <c r="H106" s="23"/>
    </row>
    <row r="107" spans="1:8">
      <c r="A107" s="23" t="s">
        <v>328</v>
      </c>
      <c r="B107" s="23"/>
      <c r="C107" s="23"/>
      <c r="D107" s="23"/>
      <c r="E107" s="209"/>
      <c r="F107" s="25"/>
      <c r="G107" s="25">
        <v>19810</v>
      </c>
      <c r="H107" s="23"/>
    </row>
    <row r="108" spans="1:8">
      <c r="A108" s="22" t="s">
        <v>99</v>
      </c>
      <c r="B108" s="22"/>
      <c r="C108" s="23"/>
      <c r="D108" s="23"/>
      <c r="E108" s="173">
        <f>SUM(E98:E107)</f>
        <v>260305</v>
      </c>
      <c r="F108" s="173"/>
      <c r="G108" s="172">
        <f>SUM(G98:G107)</f>
        <v>555780</v>
      </c>
      <c r="H108" s="23"/>
    </row>
    <row r="109" spans="1:8">
      <c r="A109" s="23"/>
      <c r="B109" s="23"/>
      <c r="C109" s="23"/>
      <c r="D109" s="23"/>
      <c r="E109" s="23"/>
      <c r="F109" s="23"/>
      <c r="G109" s="23"/>
      <c r="H109" s="23"/>
    </row>
    <row r="110" spans="1:8">
      <c r="A110" s="23"/>
      <c r="B110" s="23"/>
      <c r="C110" s="23"/>
      <c r="D110" s="23"/>
      <c r="E110" s="135"/>
      <c r="F110" s="135"/>
      <c r="G110" s="135"/>
      <c r="H110" s="23"/>
    </row>
    <row r="111" spans="1:8">
      <c r="A111" s="22" t="s">
        <v>399</v>
      </c>
      <c r="B111" s="22"/>
      <c r="C111" s="23"/>
      <c r="D111" s="23"/>
      <c r="E111" s="23"/>
      <c r="F111" s="23"/>
      <c r="G111" s="23"/>
      <c r="H111" s="23"/>
    </row>
    <row r="112" spans="1:8">
      <c r="A112" s="23" t="s">
        <v>264</v>
      </c>
      <c r="B112" s="23"/>
      <c r="C112" s="23"/>
      <c r="D112" s="23"/>
      <c r="E112" s="23"/>
      <c r="F112" s="23"/>
      <c r="G112" s="23"/>
      <c r="H112" s="23"/>
    </row>
    <row r="113" spans="1:8">
      <c r="A113" s="23" t="s">
        <v>326</v>
      </c>
      <c r="B113" s="23"/>
      <c r="C113" s="23"/>
      <c r="D113" s="23"/>
      <c r="E113" s="23"/>
      <c r="F113" s="23"/>
      <c r="G113" s="23"/>
      <c r="H113" s="23"/>
    </row>
    <row r="114" spans="1:8">
      <c r="A114" s="23" t="s">
        <v>356</v>
      </c>
      <c r="B114" s="23"/>
      <c r="C114" s="23"/>
      <c r="D114" s="23"/>
      <c r="E114" s="23"/>
      <c r="F114" s="23"/>
      <c r="G114" s="23"/>
      <c r="H114" s="23"/>
    </row>
    <row r="115" spans="1:8">
      <c r="A115" s="22" t="s">
        <v>237</v>
      </c>
      <c r="B115" s="22"/>
      <c r="C115" s="23"/>
      <c r="D115" s="23"/>
      <c r="E115" s="40">
        <v>2022</v>
      </c>
      <c r="F115" s="40"/>
      <c r="G115" s="40">
        <v>2021</v>
      </c>
      <c r="H115" s="23"/>
    </row>
    <row r="116" spans="1:8">
      <c r="A116" s="23" t="s">
        <v>409</v>
      </c>
      <c r="B116" s="23"/>
      <c r="C116" s="23"/>
      <c r="D116" s="23"/>
      <c r="E116" s="25">
        <v>13449311</v>
      </c>
      <c r="F116" s="34"/>
      <c r="G116" s="34">
        <v>12548414</v>
      </c>
      <c r="H116" s="23"/>
    </row>
    <row r="117" spans="1:8">
      <c r="A117" s="23" t="s">
        <v>410</v>
      </c>
      <c r="B117" s="23"/>
      <c r="C117" s="23"/>
      <c r="D117" s="23"/>
      <c r="E117" s="25">
        <v>8966208.1699999999</v>
      </c>
      <c r="F117" s="34"/>
      <c r="G117" s="34">
        <v>8365609</v>
      </c>
      <c r="H117" s="23"/>
    </row>
    <row r="118" spans="1:8">
      <c r="A118" s="193" t="s">
        <v>411</v>
      </c>
      <c r="B118" s="193"/>
      <c r="C118" s="23"/>
      <c r="D118" s="23"/>
      <c r="E118" s="25">
        <v>3497718.2</v>
      </c>
      <c r="F118" s="34"/>
      <c r="G118" s="34"/>
      <c r="H118" s="25"/>
    </row>
    <row r="119" spans="1:8" ht="15.75" thickBot="1">
      <c r="A119" s="22" t="s">
        <v>99</v>
      </c>
      <c r="B119" s="22"/>
      <c r="C119" s="23"/>
      <c r="D119" s="23"/>
      <c r="E119" s="39">
        <f>SUM(E116:E118)</f>
        <v>25913237.370000001</v>
      </c>
      <c r="F119" s="39"/>
      <c r="G119" s="39">
        <f>SUM(G116:G118)</f>
        <v>20914023</v>
      </c>
      <c r="H119" s="53"/>
    </row>
    <row r="120" spans="1:8" ht="15.75" thickTop="1">
      <c r="A120" s="23"/>
      <c r="B120" s="23"/>
      <c r="C120" s="23"/>
      <c r="D120" s="23"/>
      <c r="E120" s="135"/>
      <c r="F120" s="135"/>
      <c r="G120" s="135"/>
      <c r="H120" s="23"/>
    </row>
    <row r="121" spans="1:8">
      <c r="A121" s="22" t="s">
        <v>400</v>
      </c>
      <c r="B121" s="22"/>
      <c r="C121" s="23"/>
      <c r="D121" s="23"/>
      <c r="E121" s="135"/>
      <c r="F121" s="135"/>
      <c r="G121" s="135"/>
      <c r="H121" s="23"/>
    </row>
    <row r="122" spans="1:8">
      <c r="A122" s="23" t="s">
        <v>295</v>
      </c>
      <c r="B122" s="23"/>
      <c r="C122" s="23"/>
      <c r="D122" s="23"/>
      <c r="E122" s="135"/>
      <c r="F122" s="135"/>
      <c r="G122" s="135"/>
      <c r="H122" s="23"/>
    </row>
    <row r="123" spans="1:8">
      <c r="A123" s="23" t="s">
        <v>357</v>
      </c>
      <c r="B123" s="23"/>
      <c r="C123" s="23"/>
      <c r="D123" s="23"/>
      <c r="E123" s="135"/>
      <c r="F123" s="135"/>
      <c r="G123" s="135"/>
      <c r="H123" s="23"/>
    </row>
    <row r="124" spans="1:8">
      <c r="A124" s="22" t="s">
        <v>237</v>
      </c>
      <c r="B124" s="22"/>
      <c r="C124" s="23"/>
      <c r="D124" s="23"/>
      <c r="E124" s="40">
        <v>2022</v>
      </c>
      <c r="F124" s="40"/>
      <c r="G124" s="40">
        <v>2021</v>
      </c>
      <c r="H124" s="23"/>
    </row>
    <row r="125" spans="1:8">
      <c r="A125" s="169" t="s">
        <v>412</v>
      </c>
      <c r="B125" s="169"/>
      <c r="C125" s="23"/>
      <c r="D125" s="23"/>
      <c r="E125" s="152"/>
      <c r="F125" s="152"/>
      <c r="G125" s="152">
        <v>210210</v>
      </c>
      <c r="H125" s="23"/>
    </row>
    <row r="126" spans="1:8">
      <c r="A126" s="23" t="s">
        <v>413</v>
      </c>
      <c r="B126" s="23"/>
      <c r="C126" s="23"/>
      <c r="D126" s="23"/>
      <c r="E126" s="152"/>
      <c r="F126" s="135"/>
      <c r="G126" s="152">
        <v>41380</v>
      </c>
      <c r="H126" s="23"/>
    </row>
    <row r="127" spans="1:8">
      <c r="A127" s="221" t="s">
        <v>374</v>
      </c>
      <c r="B127" s="221"/>
      <c r="C127" s="221"/>
      <c r="D127" s="221"/>
      <c r="E127" s="222">
        <v>148090</v>
      </c>
      <c r="F127" s="135"/>
      <c r="G127" s="152"/>
      <c r="H127" s="23"/>
    </row>
    <row r="128" spans="1:8">
      <c r="A128" s="221" t="s">
        <v>328</v>
      </c>
      <c r="B128" s="221"/>
      <c r="C128" s="221"/>
      <c r="D128" s="221"/>
      <c r="E128" s="222">
        <v>138845</v>
      </c>
      <c r="F128" s="135"/>
      <c r="G128" s="152"/>
      <c r="H128" s="23"/>
    </row>
    <row r="129" spans="1:8">
      <c r="A129" s="221"/>
      <c r="B129" s="221"/>
      <c r="C129" s="221"/>
      <c r="D129" s="221"/>
      <c r="E129" s="230">
        <f>SUM(E127:E128)</f>
        <v>286935</v>
      </c>
      <c r="F129" s="135"/>
      <c r="G129" s="152"/>
      <c r="H129" s="23"/>
    </row>
    <row r="130" spans="1:8">
      <c r="A130" s="22" t="s">
        <v>418</v>
      </c>
      <c r="B130" s="22"/>
      <c r="C130" s="23"/>
      <c r="D130" s="23"/>
      <c r="E130" s="135"/>
      <c r="F130" s="135"/>
      <c r="G130" s="135"/>
      <c r="H130" s="23"/>
    </row>
    <row r="131" spans="1:8">
      <c r="A131" s="23" t="s">
        <v>295</v>
      </c>
      <c r="B131" s="23"/>
      <c r="C131" s="23"/>
      <c r="D131" s="23"/>
      <c r="E131" s="135"/>
      <c r="F131" s="135"/>
      <c r="G131" s="135"/>
      <c r="H131" s="23"/>
    </row>
    <row r="132" spans="1:8">
      <c r="A132" s="23" t="s">
        <v>357</v>
      </c>
      <c r="B132" s="23"/>
      <c r="C132" s="23"/>
      <c r="D132" s="23"/>
      <c r="E132" s="135"/>
      <c r="F132" s="135"/>
      <c r="G132" s="135"/>
      <c r="H132" s="23"/>
    </row>
    <row r="133" spans="1:8">
      <c r="A133" s="22" t="s">
        <v>237</v>
      </c>
      <c r="B133" s="22"/>
      <c r="C133" s="23"/>
      <c r="D133" s="23"/>
      <c r="E133" s="40">
        <v>2022</v>
      </c>
      <c r="F133" s="40"/>
      <c r="G133" s="40">
        <v>2021</v>
      </c>
      <c r="H133" s="23"/>
    </row>
    <row r="134" spans="1:8">
      <c r="A134" s="23" t="s">
        <v>375</v>
      </c>
      <c r="B134" s="22"/>
      <c r="C134" s="23"/>
      <c r="D134" s="23"/>
      <c r="E134" s="41">
        <v>10600</v>
      </c>
      <c r="F134" s="40"/>
      <c r="G134" s="40"/>
      <c r="H134" s="23"/>
    </row>
    <row r="135" spans="1:8" s="227" customFormat="1">
      <c r="A135" s="223" t="s">
        <v>376</v>
      </c>
      <c r="B135" s="22"/>
      <c r="C135" s="220"/>
      <c r="D135" s="220"/>
      <c r="E135" s="224">
        <v>6500</v>
      </c>
      <c r="F135" s="225"/>
      <c r="G135" s="226"/>
      <c r="H135" s="220"/>
    </row>
    <row r="136" spans="1:8" s="227" customFormat="1">
      <c r="A136" s="223" t="s">
        <v>377</v>
      </c>
      <c r="B136" s="223"/>
      <c r="C136" s="220"/>
      <c r="D136" s="220"/>
      <c r="E136" s="228">
        <v>201730</v>
      </c>
      <c r="F136" s="225"/>
      <c r="G136" s="226"/>
      <c r="H136" s="220"/>
    </row>
    <row r="137" spans="1:8" s="227" customFormat="1">
      <c r="A137" s="223" t="s">
        <v>381</v>
      </c>
      <c r="B137" s="223"/>
      <c r="C137" s="220"/>
      <c r="D137" s="220"/>
      <c r="E137" s="228">
        <v>22000</v>
      </c>
      <c r="F137" s="225"/>
      <c r="G137" s="226"/>
      <c r="H137" s="220"/>
    </row>
    <row r="138" spans="1:8" s="227" customFormat="1">
      <c r="A138" s="223" t="s">
        <v>378</v>
      </c>
      <c r="B138" s="223"/>
      <c r="C138" s="220"/>
      <c r="D138" s="220"/>
      <c r="E138" s="228">
        <v>30930</v>
      </c>
      <c r="F138" s="225"/>
      <c r="G138" s="226"/>
      <c r="H138" s="220"/>
    </row>
    <row r="139" spans="1:8" s="227" customFormat="1">
      <c r="A139" s="223" t="s">
        <v>379</v>
      </c>
      <c r="B139" s="223"/>
      <c r="C139" s="220"/>
      <c r="D139" s="220"/>
      <c r="E139" s="228">
        <v>99775</v>
      </c>
      <c r="F139" s="225"/>
      <c r="G139" s="226"/>
      <c r="H139" s="220"/>
    </row>
    <row r="140" spans="1:8" s="227" customFormat="1">
      <c r="A140" s="223" t="s">
        <v>380</v>
      </c>
      <c r="B140" s="223"/>
      <c r="C140" s="220"/>
      <c r="D140" s="220"/>
      <c r="E140" s="229">
        <v>18000</v>
      </c>
      <c r="F140" s="225"/>
      <c r="G140" s="226"/>
      <c r="H140" s="220"/>
    </row>
    <row r="141" spans="1:8" ht="15.75" thickBot="1">
      <c r="A141" s="22" t="s">
        <v>99</v>
      </c>
      <c r="B141" s="223"/>
      <c r="C141" s="23"/>
      <c r="D141" s="23"/>
      <c r="E141" s="39">
        <f>SUM(E134:E140)</f>
        <v>389535</v>
      </c>
      <c r="F141" s="39"/>
      <c r="G141" s="39"/>
      <c r="H141" s="23"/>
    </row>
    <row r="142" spans="1:8" ht="15.75" thickTop="1">
      <c r="A142" s="23"/>
      <c r="B142" s="22"/>
      <c r="C142" s="23"/>
      <c r="D142" s="23"/>
      <c r="E142" s="135"/>
      <c r="F142" s="135"/>
      <c r="G142" s="135"/>
      <c r="H142" s="23"/>
    </row>
    <row r="143" spans="1:8">
      <c r="A143" s="23"/>
      <c r="B143" s="23"/>
      <c r="C143" s="23"/>
      <c r="D143" s="23"/>
      <c r="E143" s="135"/>
      <c r="F143" s="135"/>
      <c r="G143" s="135"/>
      <c r="H143" s="23"/>
    </row>
    <row r="144" spans="1:8">
      <c r="A144" s="22" t="s">
        <v>419</v>
      </c>
      <c r="B144" s="23"/>
      <c r="C144" s="23"/>
      <c r="D144" s="23"/>
      <c r="E144" s="23"/>
      <c r="F144" s="23"/>
      <c r="G144" s="23"/>
      <c r="H144" s="23"/>
    </row>
    <row r="145" spans="1:8">
      <c r="A145" s="23" t="s">
        <v>358</v>
      </c>
      <c r="B145" s="22"/>
      <c r="C145" s="23"/>
      <c r="D145" s="23"/>
      <c r="E145" s="23"/>
      <c r="F145" s="23"/>
      <c r="G145" s="23"/>
      <c r="H145" s="23"/>
    </row>
    <row r="146" spans="1:8">
      <c r="A146" s="22" t="s">
        <v>242</v>
      </c>
      <c r="B146" s="23"/>
      <c r="C146" s="23"/>
      <c r="D146" s="23"/>
      <c r="E146" s="40">
        <v>2022</v>
      </c>
      <c r="F146" s="40"/>
      <c r="G146" s="40">
        <v>2021</v>
      </c>
      <c r="H146" s="23"/>
    </row>
    <row r="147" spans="1:8">
      <c r="A147" s="23" t="s">
        <v>248</v>
      </c>
      <c r="B147" s="22"/>
      <c r="C147" s="23"/>
      <c r="D147" s="23"/>
      <c r="E147" s="34">
        <v>4116110.59</v>
      </c>
      <c r="F147" s="34"/>
      <c r="G147" s="34">
        <v>3625938</v>
      </c>
      <c r="H147" s="23"/>
    </row>
    <row r="148" spans="1:8">
      <c r="A148" s="169" t="s">
        <v>304</v>
      </c>
      <c r="B148" s="23"/>
      <c r="C148" s="23"/>
      <c r="D148" s="23"/>
      <c r="E148" s="34">
        <v>2616530</v>
      </c>
      <c r="F148" s="34"/>
      <c r="G148" s="34">
        <v>4057058</v>
      </c>
      <c r="H148" s="23"/>
    </row>
    <row r="149" spans="1:8">
      <c r="A149" s="169" t="s">
        <v>319</v>
      </c>
      <c r="B149" s="169"/>
      <c r="C149" s="23"/>
      <c r="D149" s="23"/>
      <c r="E149" s="34"/>
      <c r="F149" s="34"/>
      <c r="G149" s="34">
        <v>100000</v>
      </c>
      <c r="H149" s="23"/>
    </row>
    <row r="150" spans="1:8">
      <c r="A150" s="193" t="s">
        <v>387</v>
      </c>
      <c r="B150" s="169"/>
      <c r="C150" s="23"/>
      <c r="D150" s="23"/>
      <c r="E150" s="34">
        <v>216500</v>
      </c>
      <c r="F150" s="34"/>
      <c r="G150" s="34"/>
      <c r="H150" s="23"/>
    </row>
    <row r="151" spans="1:8">
      <c r="A151" s="193" t="s">
        <v>386</v>
      </c>
      <c r="B151" s="193"/>
      <c r="C151" s="23"/>
      <c r="D151" s="23"/>
      <c r="E151" s="34">
        <v>1704585.19</v>
      </c>
      <c r="F151" s="34"/>
      <c r="G151" s="34"/>
      <c r="H151" s="23"/>
    </row>
    <row r="152" spans="1:8">
      <c r="A152" s="23" t="s">
        <v>249</v>
      </c>
      <c r="B152" s="193"/>
      <c r="C152" s="23"/>
      <c r="D152" s="23"/>
      <c r="E152" s="34">
        <v>191400</v>
      </c>
      <c r="F152" s="34"/>
      <c r="G152" s="34">
        <v>191400</v>
      </c>
      <c r="H152" s="23"/>
    </row>
    <row r="153" spans="1:8">
      <c r="A153" s="23" t="s">
        <v>250</v>
      </c>
      <c r="B153" s="23"/>
      <c r="C153" s="23"/>
      <c r="D153" s="23"/>
      <c r="E153" s="34">
        <v>851243.06</v>
      </c>
      <c r="F153" s="34"/>
      <c r="G153" s="34">
        <v>459191</v>
      </c>
      <c r="H153" s="23"/>
    </row>
    <row r="154" spans="1:8">
      <c r="A154" s="193" t="s">
        <v>388</v>
      </c>
      <c r="B154" s="23"/>
      <c r="C154" s="23"/>
      <c r="D154" s="23"/>
      <c r="E154" s="34">
        <v>23925.83</v>
      </c>
      <c r="F154" s="34"/>
      <c r="G154" s="34"/>
      <c r="H154" s="23"/>
    </row>
    <row r="155" spans="1:8">
      <c r="A155" s="193" t="s">
        <v>390</v>
      </c>
      <c r="B155" s="193"/>
      <c r="C155" s="23"/>
      <c r="D155" s="23"/>
      <c r="E155" s="34">
        <v>9690.82</v>
      </c>
      <c r="F155" s="34"/>
      <c r="G155" s="34"/>
      <c r="H155" s="23"/>
    </row>
    <row r="156" spans="1:8">
      <c r="A156" s="193" t="s">
        <v>389</v>
      </c>
      <c r="B156" s="193"/>
      <c r="C156" s="23"/>
      <c r="D156" s="23"/>
      <c r="E156" s="34">
        <v>683583.34</v>
      </c>
      <c r="F156" s="34"/>
      <c r="G156" s="34"/>
      <c r="H156" s="23"/>
    </row>
    <row r="157" spans="1:8">
      <c r="A157" s="193" t="s">
        <v>385</v>
      </c>
      <c r="B157" s="193"/>
      <c r="C157" s="23"/>
      <c r="D157" s="23"/>
      <c r="E157" s="34">
        <v>94200</v>
      </c>
      <c r="F157" s="34"/>
      <c r="G157" s="34"/>
      <c r="H157" s="23"/>
    </row>
    <row r="158" spans="1:8">
      <c r="A158" s="193" t="s">
        <v>382</v>
      </c>
      <c r="B158" s="193"/>
      <c r="C158" s="23"/>
      <c r="D158" s="23"/>
      <c r="E158" s="203">
        <v>431186</v>
      </c>
      <c r="F158" s="34"/>
      <c r="G158" s="34"/>
      <c r="H158" s="23"/>
    </row>
    <row r="159" spans="1:8">
      <c r="A159" s="193" t="s">
        <v>383</v>
      </c>
      <c r="B159" s="193"/>
      <c r="C159" s="23"/>
      <c r="D159" s="23"/>
      <c r="E159" s="203">
        <v>153010</v>
      </c>
      <c r="F159" s="34"/>
      <c r="G159" s="34"/>
      <c r="H159" s="23"/>
    </row>
    <row r="160" spans="1:8">
      <c r="A160" s="193" t="s">
        <v>384</v>
      </c>
      <c r="B160" s="193"/>
      <c r="C160" s="23"/>
      <c r="D160" s="23"/>
      <c r="E160" s="203">
        <v>505804</v>
      </c>
      <c r="F160" s="34"/>
      <c r="G160" s="34"/>
      <c r="H160" s="23"/>
    </row>
    <row r="161" spans="1:8">
      <c r="A161" s="23" t="s">
        <v>251</v>
      </c>
      <c r="B161" s="193"/>
      <c r="C161" s="23"/>
      <c r="D161" s="23"/>
      <c r="E161" s="34"/>
      <c r="F161" s="34"/>
      <c r="G161" s="34">
        <v>921155</v>
      </c>
      <c r="H161" s="23"/>
    </row>
    <row r="162" spans="1:8" ht="15.75" thickBot="1">
      <c r="A162" s="23"/>
      <c r="B162" s="23"/>
      <c r="C162" s="23"/>
      <c r="D162" s="23"/>
      <c r="E162" s="39">
        <f>SUM(E147:E161)</f>
        <v>11597768.83</v>
      </c>
      <c r="F162" s="39"/>
      <c r="G162" s="39">
        <f>SUM(G147:G161)</f>
        <v>9354742</v>
      </c>
      <c r="H162" s="23"/>
    </row>
    <row r="163" spans="1:8" ht="15.75" thickTop="1">
      <c r="A163" s="23" t="s">
        <v>244</v>
      </c>
      <c r="B163" s="23"/>
      <c r="C163" s="23"/>
      <c r="D163" s="23"/>
      <c r="E163" s="23"/>
      <c r="F163" s="23"/>
      <c r="G163" s="23"/>
      <c r="H163" s="23"/>
    </row>
    <row r="164" spans="1:8" ht="12" customHeight="1">
      <c r="A164" s="23" t="s">
        <v>359</v>
      </c>
      <c r="B164" s="23"/>
      <c r="C164" s="23"/>
      <c r="D164" s="23"/>
      <c r="E164" s="23"/>
      <c r="F164" s="23"/>
      <c r="G164" s="23"/>
      <c r="H164" s="23"/>
    </row>
    <row r="165" spans="1:8">
      <c r="A165" s="23"/>
      <c r="B165" s="23"/>
      <c r="C165" s="23"/>
      <c r="D165" s="23"/>
      <c r="E165" s="23"/>
      <c r="F165" s="23"/>
      <c r="G165" s="23"/>
      <c r="H165" s="23"/>
    </row>
    <row r="166" spans="1:8">
      <c r="A166" s="137" t="s">
        <v>420</v>
      </c>
      <c r="B166" s="23"/>
      <c r="C166" s="23"/>
      <c r="D166" s="23"/>
      <c r="E166" s="23"/>
      <c r="F166" s="23"/>
      <c r="G166" s="23"/>
      <c r="H166" s="23"/>
    </row>
    <row r="167" spans="1:8">
      <c r="A167" s="23" t="s">
        <v>263</v>
      </c>
      <c r="B167" s="137"/>
      <c r="C167" s="23"/>
      <c r="D167" s="23"/>
      <c r="E167" s="23"/>
      <c r="F167" s="23"/>
      <c r="G167" s="23"/>
      <c r="H167" s="23"/>
    </row>
    <row r="168" spans="1:8">
      <c r="A168" s="23" t="s">
        <v>360</v>
      </c>
      <c r="B168" s="23"/>
      <c r="C168" s="23"/>
      <c r="D168" s="23"/>
      <c r="E168" s="23"/>
      <c r="F168" s="23"/>
      <c r="G168" s="23"/>
      <c r="H168" s="23"/>
    </row>
    <row r="169" spans="1:8">
      <c r="A169" s="22" t="s">
        <v>237</v>
      </c>
      <c r="B169" s="23"/>
      <c r="C169" s="23"/>
      <c r="D169" s="23"/>
      <c r="E169" s="40">
        <v>2022</v>
      </c>
      <c r="F169" s="40"/>
      <c r="G169" s="40">
        <v>2021</v>
      </c>
      <c r="H169" s="23"/>
    </row>
    <row r="170" spans="1:8">
      <c r="A170" s="193" t="s">
        <v>392</v>
      </c>
      <c r="B170" s="22"/>
      <c r="C170" s="23"/>
      <c r="D170" s="23"/>
      <c r="E170" s="34">
        <v>243334</v>
      </c>
      <c r="F170" s="34"/>
      <c r="G170" s="34">
        <v>440900</v>
      </c>
      <c r="H170" s="23"/>
    </row>
    <row r="171" spans="1:8">
      <c r="A171" s="187" t="s">
        <v>421</v>
      </c>
      <c r="B171" s="22"/>
      <c r="C171" s="23"/>
      <c r="D171" s="23"/>
      <c r="E171" s="34">
        <v>266668.62</v>
      </c>
      <c r="F171" s="34"/>
      <c r="G171" s="34"/>
      <c r="H171" s="23"/>
    </row>
    <row r="172" spans="1:8">
      <c r="A172" s="231" t="s">
        <v>391</v>
      </c>
      <c r="B172" s="193"/>
      <c r="C172" s="204"/>
      <c r="D172" s="204"/>
      <c r="E172" s="34">
        <v>520873.7</v>
      </c>
      <c r="F172" s="34"/>
      <c r="G172" s="34">
        <v>1008950</v>
      </c>
      <c r="H172" s="23"/>
    </row>
    <row r="173" spans="1:8" ht="15.75" thickBot="1">
      <c r="A173" s="23" t="s">
        <v>241</v>
      </c>
      <c r="B173" s="204"/>
      <c r="C173" s="23"/>
      <c r="D173" s="23"/>
      <c r="E173" s="39">
        <f>SUM(E170:E172)</f>
        <v>1030876.3200000001</v>
      </c>
      <c r="F173" s="39"/>
      <c r="G173" s="39">
        <f>SUM(G170:G172)</f>
        <v>1449850</v>
      </c>
      <c r="H173" s="23"/>
    </row>
    <row r="174" spans="1:8" ht="15.75" thickTop="1">
      <c r="A174" s="23"/>
      <c r="B174" s="23"/>
      <c r="C174" s="23"/>
      <c r="D174" s="23"/>
      <c r="E174" s="35"/>
      <c r="F174" s="35"/>
      <c r="G174" s="35"/>
      <c r="H174" s="23"/>
    </row>
    <row r="175" spans="1:8">
      <c r="A175" s="22" t="s">
        <v>422</v>
      </c>
      <c r="B175" s="23"/>
      <c r="C175" s="23"/>
      <c r="D175" s="23"/>
      <c r="E175" s="23"/>
      <c r="F175" s="23"/>
      <c r="G175" s="23"/>
      <c r="H175" s="23"/>
    </row>
    <row r="176" spans="1:8">
      <c r="A176" s="23" t="s">
        <v>361</v>
      </c>
      <c r="B176" s="22"/>
      <c r="C176" s="23"/>
      <c r="D176" s="23"/>
      <c r="E176" s="23"/>
      <c r="F176" s="23"/>
      <c r="G176" s="23"/>
      <c r="H176" s="23"/>
    </row>
    <row r="177" spans="1:8">
      <c r="A177" s="22" t="s">
        <v>237</v>
      </c>
      <c r="B177" s="23"/>
      <c r="C177" s="22"/>
      <c r="D177" s="22"/>
      <c r="E177" s="40">
        <v>2022</v>
      </c>
      <c r="F177" s="40"/>
      <c r="G177" s="40">
        <v>2021</v>
      </c>
      <c r="H177" s="23"/>
    </row>
    <row r="178" spans="1:8">
      <c r="A178" s="23" t="s">
        <v>252</v>
      </c>
      <c r="B178" s="22"/>
      <c r="C178" s="22"/>
      <c r="D178" s="22"/>
      <c r="E178" s="41">
        <v>316075</v>
      </c>
      <c r="F178" s="41"/>
      <c r="G178" s="41">
        <v>360000</v>
      </c>
      <c r="H178" s="23"/>
    </row>
    <row r="179" spans="1:8">
      <c r="A179" s="23" t="s">
        <v>296</v>
      </c>
      <c r="B179" s="23"/>
      <c r="C179" s="22"/>
      <c r="D179" s="22"/>
      <c r="E179" s="41"/>
      <c r="F179" s="41"/>
      <c r="G179" s="41">
        <v>7530</v>
      </c>
      <c r="H179" s="23"/>
    </row>
    <row r="180" spans="1:8">
      <c r="A180" s="23" t="s">
        <v>253</v>
      </c>
      <c r="B180" s="23"/>
      <c r="C180" s="22"/>
      <c r="D180" s="22"/>
      <c r="E180" s="41">
        <v>2006235</v>
      </c>
      <c r="F180" s="41"/>
      <c r="G180" s="41">
        <v>1751092</v>
      </c>
      <c r="H180" s="23"/>
    </row>
    <row r="181" spans="1:8">
      <c r="A181" s="187" t="s">
        <v>393</v>
      </c>
      <c r="B181" s="23"/>
      <c r="C181" s="22"/>
      <c r="D181" s="22"/>
      <c r="E181" s="41">
        <v>56774</v>
      </c>
      <c r="F181" s="41"/>
      <c r="G181" s="41"/>
      <c r="H181" s="23"/>
    </row>
    <row r="182" spans="1:8">
      <c r="A182" s="23" t="s">
        <v>254</v>
      </c>
      <c r="B182" s="187"/>
      <c r="C182" s="22"/>
      <c r="D182" s="22"/>
      <c r="E182" s="41"/>
      <c r="F182" s="41"/>
      <c r="G182" s="41">
        <v>13932</v>
      </c>
      <c r="H182" s="23"/>
    </row>
    <row r="183" spans="1:8">
      <c r="A183" s="23" t="s">
        <v>255</v>
      </c>
      <c r="B183" s="23"/>
      <c r="C183" s="22"/>
      <c r="D183" s="22"/>
      <c r="E183" s="41">
        <f>29614+5200</f>
        <v>34814</v>
      </c>
      <c r="F183" s="41"/>
      <c r="G183" s="41">
        <v>192510</v>
      </c>
      <c r="H183" s="23"/>
    </row>
    <row r="184" spans="1:8" ht="16.5">
      <c r="A184" s="23" t="s">
        <v>394</v>
      </c>
      <c r="B184" s="23"/>
      <c r="C184" s="23"/>
      <c r="D184" s="23"/>
      <c r="E184" s="134">
        <f>50000+680881.7</f>
        <v>730881.7</v>
      </c>
      <c r="F184" s="134"/>
      <c r="G184" s="134">
        <v>331924</v>
      </c>
      <c r="H184" s="23"/>
    </row>
    <row r="185" spans="1:8" ht="15.75" thickBot="1">
      <c r="A185" s="23" t="s">
        <v>241</v>
      </c>
      <c r="B185" s="23"/>
      <c r="C185" s="23"/>
      <c r="D185" s="23"/>
      <c r="E185" s="39">
        <f>SUM(E178:E184)</f>
        <v>3144779.7</v>
      </c>
      <c r="F185" s="39"/>
      <c r="G185" s="39">
        <f>SUM(G178:G184)</f>
        <v>2656988</v>
      </c>
      <c r="H185" s="23"/>
    </row>
    <row r="186" spans="1:8" ht="15.75" thickTop="1">
      <c r="A186" s="23"/>
      <c r="B186" s="23"/>
      <c r="C186" s="23"/>
      <c r="D186" s="23"/>
      <c r="H186" s="23"/>
    </row>
    <row r="187" spans="1:8">
      <c r="A187" s="137" t="s">
        <v>423</v>
      </c>
      <c r="B187" s="23"/>
      <c r="C187" s="138"/>
      <c r="D187" s="23"/>
      <c r="E187" s="33"/>
      <c r="F187" s="33"/>
      <c r="G187" s="33"/>
      <c r="H187" s="23"/>
    </row>
    <row r="188" spans="1:8">
      <c r="A188" s="23" t="s">
        <v>395</v>
      </c>
      <c r="B188" s="137"/>
      <c r="C188" s="23"/>
      <c r="D188" s="23"/>
      <c r="E188" s="33"/>
      <c r="F188" s="33"/>
      <c r="G188" s="33"/>
      <c r="H188" s="23"/>
    </row>
    <row r="189" spans="1:8">
      <c r="A189" s="23" t="s">
        <v>396</v>
      </c>
      <c r="B189" s="23"/>
      <c r="C189" s="23"/>
      <c r="D189" s="23"/>
      <c r="E189" s="33"/>
      <c r="F189" s="33"/>
      <c r="G189" s="33"/>
      <c r="H189" s="23"/>
    </row>
    <row r="190" spans="1:8">
      <c r="A190" s="22" t="s">
        <v>240</v>
      </c>
      <c r="B190" s="23"/>
      <c r="C190" s="23"/>
      <c r="D190" s="23"/>
      <c r="E190" s="40">
        <v>2022</v>
      </c>
      <c r="F190" s="40"/>
      <c r="G190" s="40">
        <v>2021</v>
      </c>
      <c r="H190" s="23"/>
    </row>
    <row r="191" spans="1:8">
      <c r="A191" s="169" t="s">
        <v>305</v>
      </c>
      <c r="B191" s="22"/>
      <c r="C191" s="23"/>
      <c r="D191" s="23"/>
      <c r="E191" s="34">
        <f>C30</f>
        <v>11054.460000000001</v>
      </c>
      <c r="F191" s="34"/>
      <c r="G191" s="34">
        <v>2020</v>
      </c>
      <c r="H191" s="23"/>
    </row>
    <row r="192" spans="1:8">
      <c r="A192" s="169" t="s">
        <v>306</v>
      </c>
      <c r="B192" s="169"/>
      <c r="C192" s="23"/>
      <c r="D192" s="23"/>
      <c r="E192" s="34">
        <f>D30</f>
        <v>21888.510999999999</v>
      </c>
      <c r="F192" s="34"/>
      <c r="G192" s="34">
        <v>5326</v>
      </c>
      <c r="H192" s="23"/>
    </row>
    <row r="193" spans="1:8">
      <c r="A193" s="169" t="s">
        <v>335</v>
      </c>
      <c r="B193" s="169"/>
      <c r="C193" s="23"/>
      <c r="D193" s="23"/>
      <c r="E193" s="34">
        <f>E30</f>
        <v>546943.20000000007</v>
      </c>
      <c r="F193" s="34"/>
      <c r="G193" s="34">
        <v>8624</v>
      </c>
      <c r="H193" s="23"/>
    </row>
    <row r="194" spans="1:8">
      <c r="A194" s="169" t="s">
        <v>417</v>
      </c>
      <c r="B194" s="169"/>
      <c r="C194" s="23"/>
      <c r="D194" s="23"/>
      <c r="E194" s="34">
        <f>B30</f>
        <v>200521.24</v>
      </c>
      <c r="F194" s="34"/>
      <c r="G194" s="34"/>
      <c r="H194" s="23"/>
    </row>
    <row r="195" spans="1:8" ht="15.75" thickBot="1">
      <c r="A195" s="23" t="s">
        <v>243</v>
      </c>
      <c r="B195" s="169"/>
      <c r="C195" s="23"/>
      <c r="D195" s="23"/>
      <c r="E195" s="39">
        <f>SUM(E191:E194)</f>
        <v>780407.41100000008</v>
      </c>
      <c r="F195" s="39"/>
      <c r="G195" s="39">
        <f>SUM(G191:G193)</f>
        <v>15970</v>
      </c>
      <c r="H195" s="23"/>
    </row>
    <row r="196" spans="1:8" ht="15.75" thickTop="1">
      <c r="A196" s="23"/>
      <c r="B196" s="23"/>
      <c r="C196" s="23"/>
      <c r="D196" s="23"/>
      <c r="E196" s="23"/>
      <c r="F196" s="23"/>
      <c r="G196" s="23"/>
      <c r="H196" s="23"/>
    </row>
    <row r="197" spans="1:8">
      <c r="A197" s="23"/>
      <c r="B197" s="23"/>
      <c r="C197" s="23"/>
      <c r="D197" s="23"/>
      <c r="E197" s="23"/>
      <c r="F197" s="23"/>
      <c r="G197" s="23"/>
      <c r="H197" s="23"/>
    </row>
    <row r="198" spans="1:8">
      <c r="A198" s="22" t="s">
        <v>424</v>
      </c>
      <c r="B198" s="23"/>
      <c r="C198" s="23"/>
      <c r="D198" s="23"/>
      <c r="E198" s="23"/>
      <c r="F198" s="23"/>
      <c r="G198" s="23"/>
      <c r="H198" s="23"/>
    </row>
    <row r="199" spans="1:8">
      <c r="A199" s="23" t="s">
        <v>362</v>
      </c>
      <c r="B199" s="22"/>
      <c r="C199" s="23"/>
      <c r="D199" s="23"/>
      <c r="E199" s="23"/>
      <c r="F199" s="23"/>
      <c r="G199" s="23"/>
      <c r="H199" s="23"/>
    </row>
    <row r="200" spans="1:8">
      <c r="A200" s="22" t="s">
        <v>237</v>
      </c>
      <c r="B200" s="23"/>
      <c r="C200" s="23"/>
      <c r="D200" s="23"/>
      <c r="E200" s="40">
        <v>2022</v>
      </c>
      <c r="F200" s="40"/>
      <c r="G200" s="40">
        <v>2021</v>
      </c>
      <c r="H200" s="23"/>
    </row>
    <row r="201" spans="1:8">
      <c r="A201" s="193" t="s">
        <v>425</v>
      </c>
      <c r="B201" s="22"/>
      <c r="C201" s="23"/>
      <c r="D201" s="23"/>
      <c r="E201" s="34">
        <v>35610.720000000001</v>
      </c>
      <c r="F201" s="34"/>
      <c r="G201" s="34">
        <v>50252</v>
      </c>
      <c r="H201" s="23"/>
    </row>
    <row r="202" spans="1:8">
      <c r="A202" s="23" t="s">
        <v>297</v>
      </c>
      <c r="B202" s="23"/>
      <c r="C202" s="23"/>
      <c r="D202" s="23"/>
      <c r="E202" s="34"/>
      <c r="F202" s="34"/>
      <c r="G202" s="34">
        <v>830306</v>
      </c>
      <c r="H202" s="23"/>
    </row>
    <row r="203" spans="1:8">
      <c r="A203" s="193" t="s">
        <v>426</v>
      </c>
      <c r="B203" s="23"/>
      <c r="C203" s="23"/>
      <c r="D203" s="23"/>
      <c r="E203" s="34">
        <v>349840</v>
      </c>
      <c r="F203" s="34"/>
      <c r="G203" s="34">
        <v>315945</v>
      </c>
      <c r="H203" s="23"/>
    </row>
    <row r="204" spans="1:8">
      <c r="A204" s="193" t="s">
        <v>427</v>
      </c>
      <c r="B204" s="23"/>
      <c r="C204" s="23"/>
      <c r="D204" s="23"/>
      <c r="E204" s="34">
        <v>50000</v>
      </c>
      <c r="F204" s="34"/>
      <c r="G204" s="34">
        <v>91000</v>
      </c>
      <c r="H204" s="23"/>
    </row>
    <row r="205" spans="1:8">
      <c r="A205" s="193" t="s">
        <v>428</v>
      </c>
      <c r="B205" s="23"/>
      <c r="C205" s="23"/>
      <c r="D205" s="23"/>
      <c r="E205" s="34">
        <v>38500</v>
      </c>
      <c r="F205" s="34"/>
      <c r="G205" s="41" t="s">
        <v>341</v>
      </c>
      <c r="H205" s="23"/>
    </row>
    <row r="206" spans="1:8">
      <c r="A206" s="193" t="s">
        <v>429</v>
      </c>
      <c r="B206" s="23"/>
      <c r="C206" s="23"/>
      <c r="D206" s="23"/>
      <c r="E206" s="34">
        <v>298000</v>
      </c>
      <c r="F206" s="34"/>
      <c r="G206" s="34">
        <v>6238994</v>
      </c>
      <c r="H206" s="23"/>
    </row>
    <row r="207" spans="1:8">
      <c r="A207" s="193" t="s">
        <v>430</v>
      </c>
      <c r="B207" s="23"/>
      <c r="C207" s="23"/>
      <c r="D207" s="23"/>
      <c r="E207" s="34">
        <v>14700</v>
      </c>
      <c r="F207" s="34"/>
      <c r="G207" s="34"/>
      <c r="H207" s="23"/>
    </row>
    <row r="208" spans="1:8">
      <c r="A208" s="23" t="s">
        <v>256</v>
      </c>
      <c r="B208" s="23"/>
      <c r="C208" s="23"/>
      <c r="D208" s="23"/>
      <c r="E208" s="34">
        <v>75300</v>
      </c>
      <c r="F208" s="34"/>
      <c r="G208" s="34"/>
      <c r="H208" s="23"/>
    </row>
    <row r="209" spans="1:8">
      <c r="A209" s="23" t="s">
        <v>257</v>
      </c>
      <c r="B209" s="23"/>
      <c r="C209" s="23"/>
      <c r="D209" s="23"/>
      <c r="E209" s="41">
        <v>18216</v>
      </c>
      <c r="F209" s="34"/>
      <c r="G209" s="34"/>
      <c r="H209" s="23"/>
    </row>
    <row r="210" spans="1:8">
      <c r="A210" s="23" t="s">
        <v>258</v>
      </c>
      <c r="B210" s="23"/>
      <c r="C210" s="23"/>
      <c r="D210" s="23"/>
      <c r="E210" s="34">
        <f>1434873.82+1069623.45</f>
        <v>2504497.27</v>
      </c>
      <c r="F210" s="34"/>
      <c r="G210" s="34"/>
      <c r="H210" s="23"/>
    </row>
    <row r="211" spans="1:8">
      <c r="A211" s="23" t="s">
        <v>259</v>
      </c>
      <c r="B211" s="23"/>
      <c r="C211" s="23"/>
      <c r="D211" s="23"/>
      <c r="E211" s="34"/>
      <c r="F211" s="34"/>
      <c r="G211" s="34"/>
      <c r="H211" s="23"/>
    </row>
    <row r="212" spans="1:8">
      <c r="A212" s="187" t="s">
        <v>431</v>
      </c>
      <c r="B212" s="23"/>
      <c r="C212" s="23"/>
      <c r="D212" s="23"/>
      <c r="E212" s="232">
        <v>64000</v>
      </c>
      <c r="F212" s="34"/>
      <c r="G212" s="34"/>
      <c r="H212" s="23"/>
    </row>
    <row r="213" spans="1:8">
      <c r="A213" s="187" t="s">
        <v>432</v>
      </c>
      <c r="B213" s="23"/>
      <c r="C213" s="23"/>
      <c r="D213" s="23"/>
      <c r="E213" s="232">
        <v>268000</v>
      </c>
      <c r="F213" s="34"/>
      <c r="G213" s="34"/>
      <c r="H213" s="23"/>
    </row>
    <row r="214" spans="1:8">
      <c r="A214" s="187" t="s">
        <v>428</v>
      </c>
      <c r="B214" s="23"/>
      <c r="C214" s="23"/>
      <c r="D214" s="23"/>
      <c r="E214" s="232"/>
      <c r="F214" s="34"/>
      <c r="G214" s="34"/>
      <c r="H214" s="23"/>
    </row>
    <row r="215" spans="1:8">
      <c r="A215" s="187" t="s">
        <v>433</v>
      </c>
      <c r="B215" s="23"/>
      <c r="C215" s="23"/>
      <c r="D215" s="23"/>
      <c r="E215" s="232">
        <v>91600</v>
      </c>
      <c r="F215" s="34"/>
      <c r="G215" s="34"/>
      <c r="H215" s="23"/>
    </row>
    <row r="216" spans="1:8">
      <c r="A216" s="187" t="s">
        <v>434</v>
      </c>
      <c r="B216" s="23"/>
      <c r="C216" s="23"/>
      <c r="D216" s="23"/>
      <c r="E216" s="232">
        <v>243384.39</v>
      </c>
      <c r="F216" s="34"/>
      <c r="G216" s="34">
        <v>667810</v>
      </c>
      <c r="H216" s="23"/>
    </row>
    <row r="217" spans="1:8">
      <c r="A217" s="23" t="s">
        <v>260</v>
      </c>
      <c r="B217" s="23"/>
      <c r="C217" s="23"/>
      <c r="D217" s="23"/>
      <c r="E217" s="34"/>
      <c r="F217" s="34"/>
      <c r="G217" s="34"/>
      <c r="H217" s="23"/>
    </row>
    <row r="218" spans="1:8" ht="15.75" thickBot="1">
      <c r="A218" s="23" t="s">
        <v>241</v>
      </c>
      <c r="B218" s="23"/>
      <c r="C218" s="23"/>
      <c r="D218" s="23"/>
      <c r="E218" s="39">
        <f>SUM(E201:E217)</f>
        <v>4051648.3800000004</v>
      </c>
      <c r="F218" s="39"/>
      <c r="G218" s="39">
        <f>SUM(G201:G217)</f>
        <v>8194307</v>
      </c>
      <c r="H218" s="23"/>
    </row>
    <row r="219" spans="1:8" ht="15.75" thickTop="1">
      <c r="A219" s="23"/>
      <c r="B219" s="23"/>
      <c r="C219" s="23"/>
      <c r="D219" s="23"/>
      <c r="E219" s="23"/>
      <c r="F219" s="23"/>
      <c r="G219" s="23"/>
      <c r="H219" s="23"/>
    </row>
    <row r="220" spans="1:8">
      <c r="A220" s="22" t="s">
        <v>436</v>
      </c>
      <c r="B220" s="23"/>
      <c r="C220" s="23"/>
      <c r="D220" s="23"/>
      <c r="E220" s="23"/>
      <c r="F220" s="23"/>
      <c r="G220" s="23"/>
      <c r="H220" s="23"/>
    </row>
    <row r="221" spans="1:8">
      <c r="A221" s="23" t="s">
        <v>438</v>
      </c>
      <c r="B221" s="22"/>
      <c r="C221" s="23"/>
      <c r="D221" s="23"/>
      <c r="E221" s="23"/>
      <c r="F221" s="23"/>
      <c r="G221" s="23"/>
      <c r="H221" s="23"/>
    </row>
    <row r="222" spans="1:8">
      <c r="A222" s="22" t="s">
        <v>237</v>
      </c>
      <c r="B222" s="23"/>
      <c r="C222" s="23"/>
      <c r="D222" s="23"/>
      <c r="E222" s="40">
        <v>2022</v>
      </c>
      <c r="F222" s="40"/>
      <c r="G222" s="40">
        <v>2021</v>
      </c>
      <c r="H222" s="23"/>
    </row>
    <row r="223" spans="1:8">
      <c r="A223" s="23" t="s">
        <v>437</v>
      </c>
      <c r="B223" s="22"/>
      <c r="C223" s="23"/>
      <c r="D223" s="23"/>
      <c r="E223" s="34">
        <v>127469.57</v>
      </c>
      <c r="F223" s="34"/>
      <c r="G223" s="34">
        <v>82419</v>
      </c>
      <c r="H223" s="23"/>
    </row>
    <row r="224" spans="1:8">
      <c r="A224" s="23"/>
      <c r="B224" s="23"/>
      <c r="C224" s="23"/>
      <c r="D224" s="23"/>
      <c r="E224" s="34"/>
      <c r="F224" s="34"/>
      <c r="G224" s="34"/>
      <c r="H224" s="23"/>
    </row>
    <row r="225" spans="1:8" ht="15.75" thickBot="1">
      <c r="A225" s="23" t="s">
        <v>243</v>
      </c>
      <c r="B225" s="23"/>
      <c r="C225" s="23"/>
      <c r="D225" s="23"/>
      <c r="E225" s="39">
        <f>SUM(E223:E224)</f>
        <v>127469.57</v>
      </c>
      <c r="F225" s="39"/>
      <c r="G225" s="39">
        <f>SUM(G223:G224)</f>
        <v>82419</v>
      </c>
      <c r="H225" s="23"/>
    </row>
    <row r="226" spans="1:8" ht="15.75" thickTop="1">
      <c r="A226" s="23"/>
      <c r="B226" s="23"/>
      <c r="C226" s="23"/>
      <c r="D226" s="23"/>
      <c r="E226" s="23"/>
      <c r="F226" s="23"/>
      <c r="G226" s="23"/>
      <c r="H226" s="23"/>
    </row>
    <row r="227" spans="1:8">
      <c r="A227" s="22"/>
      <c r="B227" s="23"/>
      <c r="C227" s="23"/>
      <c r="D227" s="23"/>
      <c r="E227" s="23"/>
      <c r="F227" s="23"/>
      <c r="G227" s="23"/>
      <c r="H227" s="23"/>
    </row>
    <row r="228" spans="1:8">
      <c r="A228" s="23"/>
      <c r="B228" s="22"/>
      <c r="C228" s="23"/>
      <c r="D228" s="23"/>
      <c r="E228" s="23"/>
      <c r="F228" s="23"/>
      <c r="G228" s="23"/>
      <c r="H228" s="23"/>
    </row>
    <row r="229" spans="1:8">
      <c r="A229" s="23"/>
      <c r="B229" s="23"/>
      <c r="C229" s="23"/>
      <c r="D229" s="23"/>
      <c r="E229" s="23"/>
      <c r="F229" s="23"/>
      <c r="G229" s="23"/>
      <c r="H229" s="23"/>
    </row>
    <row r="230" spans="1:8">
      <c r="A230" s="23"/>
      <c r="B230" s="23"/>
      <c r="C230" s="23"/>
      <c r="D230" s="23"/>
      <c r="E230" s="23"/>
      <c r="F230" s="23"/>
      <c r="G230" s="23"/>
      <c r="H230" s="23"/>
    </row>
    <row r="231" spans="1:8">
      <c r="A231" s="23"/>
      <c r="B231" s="23"/>
      <c r="C231" s="23"/>
      <c r="D231" s="23"/>
      <c r="E231" s="23"/>
      <c r="F231" s="23"/>
      <c r="G231" s="23"/>
      <c r="H231" s="23"/>
    </row>
    <row r="232" spans="1:8">
      <c r="A232" s="23"/>
      <c r="B232" s="23"/>
      <c r="C232" s="23"/>
      <c r="D232" s="23"/>
      <c r="E232" s="23"/>
      <c r="F232" s="23"/>
      <c r="G232" s="23"/>
      <c r="H232" s="23"/>
    </row>
    <row r="233" spans="1:8">
      <c r="A233" s="23"/>
      <c r="B233" s="23"/>
      <c r="C233" s="23"/>
      <c r="D233" s="23"/>
      <c r="E233" s="23"/>
      <c r="F233" s="23"/>
      <c r="G233" s="23"/>
      <c r="H233" s="23"/>
    </row>
    <row r="234" spans="1:8">
      <c r="A234" s="23"/>
      <c r="B234" s="23"/>
      <c r="C234" s="23"/>
      <c r="D234" s="23"/>
      <c r="E234" s="23"/>
      <c r="F234" s="23"/>
      <c r="G234" s="23"/>
      <c r="H234" s="23"/>
    </row>
    <row r="235" spans="1:8">
      <c r="B235" s="23"/>
    </row>
  </sheetData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41" sqref="K41"/>
    </sheetView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4:I325"/>
  <sheetViews>
    <sheetView topLeftCell="A91" workbookViewId="0">
      <selection activeCell="J13" sqref="J13"/>
    </sheetView>
  </sheetViews>
  <sheetFormatPr baseColWidth="10" defaultRowHeight="15"/>
  <sheetData>
    <row r="4" spans="1:1">
      <c r="A4" t="s">
        <v>64</v>
      </c>
    </row>
    <row r="5" spans="1:1">
      <c r="A5" t="s">
        <v>203</v>
      </c>
    </row>
    <row r="6" spans="1:1">
      <c r="A6" t="s">
        <v>65</v>
      </c>
    </row>
    <row r="7" spans="1:1">
      <c r="A7" t="s">
        <v>204</v>
      </c>
    </row>
    <row r="8" spans="1:1">
      <c r="A8" t="s">
        <v>205</v>
      </c>
    </row>
    <row r="9" spans="1:1">
      <c r="A9" t="s">
        <v>206</v>
      </c>
    </row>
    <row r="10" spans="1:1">
      <c r="A10" t="s">
        <v>207</v>
      </c>
    </row>
    <row r="11" spans="1:1">
      <c r="A11" t="s">
        <v>208</v>
      </c>
    </row>
    <row r="12" spans="1:1">
      <c r="A12" t="s">
        <v>209</v>
      </c>
    </row>
    <row r="13" spans="1:1">
      <c r="A13" t="s">
        <v>210</v>
      </c>
    </row>
    <row r="14" spans="1:1">
      <c r="A14" t="s">
        <v>66</v>
      </c>
    </row>
    <row r="15" spans="1:1">
      <c r="A15" t="s">
        <v>67</v>
      </c>
    </row>
    <row r="16" spans="1:1">
      <c r="A16" t="s">
        <v>68</v>
      </c>
    </row>
    <row r="17" spans="1:1">
      <c r="A17" t="s">
        <v>69</v>
      </c>
    </row>
    <row r="18" spans="1:1">
      <c r="A18" t="s">
        <v>70</v>
      </c>
    </row>
    <row r="19" spans="1:1">
      <c r="A19" t="s">
        <v>211</v>
      </c>
    </row>
    <row r="20" spans="1:1">
      <c r="A20" t="s">
        <v>212</v>
      </c>
    </row>
    <row r="21" spans="1:1">
      <c r="A21" t="s">
        <v>71</v>
      </c>
    </row>
    <row r="22" spans="1:1">
      <c r="A22" t="s">
        <v>72</v>
      </c>
    </row>
    <row r="23" spans="1:1">
      <c r="A23" t="s">
        <v>73</v>
      </c>
    </row>
    <row r="24" spans="1:1">
      <c r="A24" t="s">
        <v>69</v>
      </c>
    </row>
    <row r="25" spans="1:1">
      <c r="A25" t="s">
        <v>74</v>
      </c>
    </row>
    <row r="26" spans="1:1">
      <c r="A26" t="s">
        <v>74</v>
      </c>
    </row>
    <row r="27" spans="1:1">
      <c r="A27" t="s">
        <v>213</v>
      </c>
    </row>
    <row r="31" spans="1:1">
      <c r="A31" t="s">
        <v>75</v>
      </c>
    </row>
    <row r="32" spans="1:1">
      <c r="A32" t="s">
        <v>76</v>
      </c>
    </row>
    <row r="33" spans="1:1">
      <c r="A33" t="s">
        <v>69</v>
      </c>
    </row>
    <row r="34" spans="1:1">
      <c r="A34" t="s">
        <v>74</v>
      </c>
    </row>
    <row r="35" spans="1:1">
      <c r="A35" t="s">
        <v>74</v>
      </c>
    </row>
    <row r="36" spans="1:1">
      <c r="A36" t="s">
        <v>214</v>
      </c>
    </row>
    <row r="37" spans="1:1">
      <c r="A37" t="s">
        <v>215</v>
      </c>
    </row>
    <row r="38" spans="1:1">
      <c r="A38" t="s">
        <v>77</v>
      </c>
    </row>
    <row r="39" spans="1:1">
      <c r="A39" t="s">
        <v>78</v>
      </c>
    </row>
    <row r="40" spans="1:1">
      <c r="A40" t="s">
        <v>69</v>
      </c>
    </row>
    <row r="41" spans="1:1">
      <c r="A41" t="s">
        <v>74</v>
      </c>
    </row>
    <row r="42" spans="1:1">
      <c r="A42" t="s">
        <v>74</v>
      </c>
    </row>
    <row r="43" spans="1:1">
      <c r="A43" t="s">
        <v>216</v>
      </c>
    </row>
    <row r="44" spans="1:1">
      <c r="A44" t="s">
        <v>79</v>
      </c>
    </row>
    <row r="45" spans="1:1">
      <c r="A45" t="s">
        <v>80</v>
      </c>
    </row>
    <row r="46" spans="1:1">
      <c r="A46" t="s">
        <v>69</v>
      </c>
    </row>
    <row r="47" spans="1:1">
      <c r="A47" t="s">
        <v>74</v>
      </c>
    </row>
    <row r="48" spans="1:1">
      <c r="A48" t="s">
        <v>74</v>
      </c>
    </row>
    <row r="49" spans="1:1">
      <c r="A49" t="s">
        <v>217</v>
      </c>
    </row>
    <row r="50" spans="1:1">
      <c r="A50" t="s">
        <v>81</v>
      </c>
    </row>
    <row r="51" spans="1:1">
      <c r="A51" t="s">
        <v>82</v>
      </c>
    </row>
    <row r="52" spans="1:1">
      <c r="A52" t="s">
        <v>69</v>
      </c>
    </row>
    <row r="53" spans="1:1">
      <c r="A53" t="s">
        <v>74</v>
      </c>
    </row>
    <row r="54" spans="1:1">
      <c r="A54" t="s">
        <v>74</v>
      </c>
    </row>
    <row r="55" spans="1:1">
      <c r="A55" t="s">
        <v>216</v>
      </c>
    </row>
    <row r="59" spans="1:1">
      <c r="A59" t="s">
        <v>83</v>
      </c>
    </row>
    <row r="60" spans="1:1">
      <c r="A60" t="s">
        <v>84</v>
      </c>
    </row>
    <row r="61" spans="1:1">
      <c r="A61" t="s">
        <v>69</v>
      </c>
    </row>
    <row r="62" spans="1:1">
      <c r="A62" t="s">
        <v>74</v>
      </c>
    </row>
    <row r="63" spans="1:1">
      <c r="A63" t="s">
        <v>74</v>
      </c>
    </row>
    <row r="64" spans="1:1">
      <c r="A64" t="s">
        <v>217</v>
      </c>
    </row>
    <row r="65" spans="1:1">
      <c r="A65" t="s">
        <v>85</v>
      </c>
    </row>
    <row r="66" spans="1:1">
      <c r="A66" t="s">
        <v>86</v>
      </c>
    </row>
    <row r="67" spans="1:1">
      <c r="A67" t="s">
        <v>69</v>
      </c>
    </row>
    <row r="68" spans="1:1">
      <c r="A68" t="s">
        <v>87</v>
      </c>
    </row>
    <row r="69" spans="1:1">
      <c r="A69" t="s">
        <v>74</v>
      </c>
    </row>
    <row r="70" spans="1:1">
      <c r="A70" t="s">
        <v>217</v>
      </c>
    </row>
    <row r="71" spans="1:1">
      <c r="A71" t="s">
        <v>88</v>
      </c>
    </row>
    <row r="72" spans="1:1">
      <c r="A72" t="s">
        <v>89</v>
      </c>
    </row>
    <row r="73" spans="1:1">
      <c r="A73" t="s">
        <v>90</v>
      </c>
    </row>
    <row r="74" spans="1:1">
      <c r="A74" t="s">
        <v>91</v>
      </c>
    </row>
    <row r="75" spans="1:1">
      <c r="A75" t="s">
        <v>69</v>
      </c>
    </row>
    <row r="76" spans="1:1">
      <c r="A76" t="s">
        <v>87</v>
      </c>
    </row>
    <row r="77" spans="1:1">
      <c r="A77" t="s">
        <v>74</v>
      </c>
    </row>
    <row r="78" spans="1:1">
      <c r="A78" t="s">
        <v>217</v>
      </c>
    </row>
    <row r="82" spans="1:9">
      <c r="A82" t="s">
        <v>92</v>
      </c>
    </row>
    <row r="83" spans="1:9">
      <c r="B83" t="s">
        <v>93</v>
      </c>
      <c r="C83" t="s">
        <v>94</v>
      </c>
      <c r="D83" t="s">
        <v>95</v>
      </c>
      <c r="E83" t="s">
        <v>96</v>
      </c>
      <c r="F83" t="s">
        <v>218</v>
      </c>
      <c r="G83" t="s">
        <v>97</v>
      </c>
      <c r="H83" t="s">
        <v>98</v>
      </c>
      <c r="I83" t="s">
        <v>99</v>
      </c>
    </row>
    <row r="84" spans="1:9">
      <c r="A84" t="s">
        <v>100</v>
      </c>
      <c r="B84" t="s">
        <v>101</v>
      </c>
      <c r="C84" t="s">
        <v>101</v>
      </c>
      <c r="D84" t="s">
        <v>101</v>
      </c>
      <c r="E84" t="s">
        <v>101</v>
      </c>
      <c r="F84" t="s">
        <v>101</v>
      </c>
      <c r="G84" t="s">
        <v>101</v>
      </c>
      <c r="H84" t="s">
        <v>101</v>
      </c>
      <c r="I84" t="s">
        <v>101</v>
      </c>
    </row>
    <row r="85" spans="1:9">
      <c r="A85" t="s">
        <v>102</v>
      </c>
      <c r="B85" t="s">
        <v>101</v>
      </c>
      <c r="C85" t="s">
        <v>101</v>
      </c>
      <c r="D85" t="s">
        <v>101</v>
      </c>
      <c r="E85" t="s">
        <v>101</v>
      </c>
      <c r="F85" t="s">
        <v>101</v>
      </c>
      <c r="G85" t="s">
        <v>101</v>
      </c>
      <c r="H85" t="s">
        <v>101</v>
      </c>
      <c r="I85" t="s">
        <v>101</v>
      </c>
    </row>
    <row r="86" spans="1:9">
      <c r="A86" t="s">
        <v>103</v>
      </c>
      <c r="B86" t="s">
        <v>104</v>
      </c>
      <c r="C86" t="s">
        <v>104</v>
      </c>
      <c r="D86" t="s">
        <v>104</v>
      </c>
      <c r="E86" t="s">
        <v>104</v>
      </c>
      <c r="F86" t="s">
        <v>104</v>
      </c>
      <c r="G86" t="s">
        <v>104</v>
      </c>
      <c r="H86" t="s">
        <v>104</v>
      </c>
      <c r="I86" t="s">
        <v>104</v>
      </c>
    </row>
    <row r="87" spans="1:9">
      <c r="A87" t="s">
        <v>105</v>
      </c>
      <c r="B87" t="s">
        <v>101</v>
      </c>
      <c r="C87" t="s">
        <v>101</v>
      </c>
      <c r="D87" t="s">
        <v>101</v>
      </c>
      <c r="E87" t="s">
        <v>101</v>
      </c>
      <c r="F87" t="s">
        <v>101</v>
      </c>
      <c r="G87" t="s">
        <v>101</v>
      </c>
      <c r="H87" t="s">
        <v>101</v>
      </c>
      <c r="I87" t="s">
        <v>101</v>
      </c>
    </row>
    <row r="88" spans="1:9">
      <c r="A88" t="s">
        <v>63</v>
      </c>
      <c r="B88" t="s">
        <v>101</v>
      </c>
      <c r="C88" t="s">
        <v>101</v>
      </c>
      <c r="D88" t="s">
        <v>101</v>
      </c>
      <c r="E88" t="s">
        <v>101</v>
      </c>
      <c r="F88" t="s">
        <v>101</v>
      </c>
      <c r="G88" t="s">
        <v>101</v>
      </c>
      <c r="H88" t="s">
        <v>101</v>
      </c>
      <c r="I88" t="s">
        <v>101</v>
      </c>
    </row>
    <row r="89" spans="1:9">
      <c r="A89" t="s">
        <v>106</v>
      </c>
      <c r="B89" t="s">
        <v>101</v>
      </c>
      <c r="C89" t="s">
        <v>101</v>
      </c>
      <c r="D89" t="s">
        <v>101</v>
      </c>
      <c r="E89" t="s">
        <v>101</v>
      </c>
      <c r="F89" t="s">
        <v>101</v>
      </c>
      <c r="G89" t="s">
        <v>101</v>
      </c>
      <c r="H89" t="s">
        <v>101</v>
      </c>
      <c r="I89" t="s">
        <v>101</v>
      </c>
    </row>
    <row r="90" spans="1:9">
      <c r="A90" t="s">
        <v>107</v>
      </c>
      <c r="B90" t="s">
        <v>108</v>
      </c>
      <c r="C90" t="s">
        <v>108</v>
      </c>
      <c r="D90" t="s">
        <v>108</v>
      </c>
      <c r="E90" t="s">
        <v>108</v>
      </c>
      <c r="F90" t="s">
        <v>108</v>
      </c>
      <c r="G90" t="s">
        <v>108</v>
      </c>
      <c r="H90" t="s">
        <v>108</v>
      </c>
      <c r="I90" t="s">
        <v>108</v>
      </c>
    </row>
    <row r="91" spans="1:9">
      <c r="A91" t="s">
        <v>109</v>
      </c>
      <c r="B91" t="s">
        <v>108</v>
      </c>
      <c r="C91" t="s">
        <v>108</v>
      </c>
      <c r="D91" t="s">
        <v>108</v>
      </c>
      <c r="E91" t="s">
        <v>108</v>
      </c>
      <c r="F91" t="s">
        <v>108</v>
      </c>
      <c r="G91" t="s">
        <v>108</v>
      </c>
      <c r="H91" t="s">
        <v>108</v>
      </c>
      <c r="I91" t="s">
        <v>108</v>
      </c>
    </row>
    <row r="92" spans="1:9">
      <c r="A92" t="s">
        <v>103</v>
      </c>
      <c r="B92" t="s">
        <v>101</v>
      </c>
      <c r="C92" t="s">
        <v>101</v>
      </c>
      <c r="D92" t="s">
        <v>101</v>
      </c>
      <c r="E92" t="s">
        <v>101</v>
      </c>
      <c r="F92" t="s">
        <v>101</v>
      </c>
      <c r="G92" t="s">
        <v>101</v>
      </c>
      <c r="H92" t="s">
        <v>101</v>
      </c>
      <c r="I92" t="s">
        <v>101</v>
      </c>
    </row>
    <row r="93" spans="1:9">
      <c r="A93" t="s">
        <v>106</v>
      </c>
      <c r="B93" t="s">
        <v>101</v>
      </c>
      <c r="C93" t="s">
        <v>101</v>
      </c>
      <c r="D93" t="s">
        <v>101</v>
      </c>
      <c r="E93" t="s">
        <v>101</v>
      </c>
      <c r="F93" t="s">
        <v>101</v>
      </c>
      <c r="G93" t="s">
        <v>101</v>
      </c>
      <c r="H93" t="s">
        <v>101</v>
      </c>
      <c r="I93" t="s">
        <v>101</v>
      </c>
    </row>
    <row r="94" spans="1:9">
      <c r="A94" t="s">
        <v>110</v>
      </c>
      <c r="B94" t="s">
        <v>101</v>
      </c>
      <c r="C94" t="s">
        <v>101</v>
      </c>
      <c r="D94" t="s">
        <v>101</v>
      </c>
      <c r="E94" t="s">
        <v>101</v>
      </c>
      <c r="F94" t="s">
        <v>101</v>
      </c>
      <c r="G94" t="s">
        <v>101</v>
      </c>
      <c r="H94" t="s">
        <v>101</v>
      </c>
      <c r="I94" t="s">
        <v>101</v>
      </c>
    </row>
    <row r="96" spans="1:9">
      <c r="A96" t="s">
        <v>111</v>
      </c>
    </row>
    <row r="97" spans="1:1">
      <c r="A97" t="s">
        <v>112</v>
      </c>
    </row>
    <row r="98" spans="1:1">
      <c r="A98" t="s">
        <v>219</v>
      </c>
    </row>
    <row r="99" spans="1:1">
      <c r="A99" t="s">
        <v>87</v>
      </c>
    </row>
    <row r="100" spans="1:1">
      <c r="A100" t="s">
        <v>74</v>
      </c>
    </row>
    <row r="101" spans="1:1">
      <c r="A101" t="s">
        <v>217</v>
      </c>
    </row>
    <row r="103" spans="1:1">
      <c r="A103" t="s">
        <v>113</v>
      </c>
    </row>
    <row r="104" spans="1:1">
      <c r="A104" t="s">
        <v>114</v>
      </c>
    </row>
    <row r="105" spans="1:1">
      <c r="A105" t="s">
        <v>219</v>
      </c>
    </row>
    <row r="106" spans="1:1">
      <c r="A106" t="s">
        <v>87</v>
      </c>
    </row>
    <row r="107" spans="1:1">
      <c r="A107" t="s">
        <v>74</v>
      </c>
    </row>
    <row r="108" spans="1:1">
      <c r="A108" t="s">
        <v>216</v>
      </c>
    </row>
    <row r="109" spans="1:1">
      <c r="A109" t="s">
        <v>220</v>
      </c>
    </row>
    <row r="110" spans="1:1">
      <c r="A110" t="s">
        <v>221</v>
      </c>
    </row>
    <row r="111" spans="1:1">
      <c r="A111" t="s">
        <v>115</v>
      </c>
    </row>
    <row r="112" spans="1:1">
      <c r="A112" t="s">
        <v>116</v>
      </c>
    </row>
    <row r="113" spans="1:1">
      <c r="A113" t="s">
        <v>117</v>
      </c>
    </row>
    <row r="114" spans="1:1">
      <c r="A114" t="s">
        <v>118</v>
      </c>
    </row>
    <row r="115" spans="1:1">
      <c r="A115" t="s">
        <v>222</v>
      </c>
    </row>
    <row r="116" spans="1:1">
      <c r="A116" t="s">
        <v>223</v>
      </c>
    </row>
    <row r="117" spans="1:1">
      <c r="A117" t="s">
        <v>119</v>
      </c>
    </row>
    <row r="118" spans="1:1">
      <c r="A118" t="s">
        <v>120</v>
      </c>
    </row>
    <row r="119" spans="1:1">
      <c r="A119" t="s">
        <v>69</v>
      </c>
    </row>
    <row r="120" spans="1:1">
      <c r="A120" t="s">
        <v>87</v>
      </c>
    </row>
    <row r="121" spans="1:1">
      <c r="A121" t="s">
        <v>74</v>
      </c>
    </row>
    <row r="122" spans="1:1">
      <c r="A122" t="s">
        <v>217</v>
      </c>
    </row>
    <row r="123" spans="1:1">
      <c r="A123" t="s">
        <v>121</v>
      </c>
    </row>
    <row r="124" spans="1:1">
      <c r="A124" t="s">
        <v>122</v>
      </c>
    </row>
    <row r="125" spans="1:1">
      <c r="A125" t="s">
        <v>69</v>
      </c>
    </row>
    <row r="126" spans="1:1">
      <c r="A126" t="s">
        <v>87</v>
      </c>
    </row>
    <row r="127" spans="1:1">
      <c r="A127" t="s">
        <v>74</v>
      </c>
    </row>
    <row r="128" spans="1:1">
      <c r="A128" t="s">
        <v>217</v>
      </c>
    </row>
    <row r="130" spans="1:1">
      <c r="A130" t="s">
        <v>123</v>
      </c>
    </row>
    <row r="131" spans="1:1">
      <c r="A131" t="s">
        <v>124</v>
      </c>
    </row>
    <row r="132" spans="1:1">
      <c r="A132" t="s">
        <v>69</v>
      </c>
    </row>
    <row r="133" spans="1:1">
      <c r="A133" t="s">
        <v>87</v>
      </c>
    </row>
    <row r="134" spans="1:1">
      <c r="A134" t="s">
        <v>74</v>
      </c>
    </row>
    <row r="135" spans="1:1">
      <c r="A135" t="s">
        <v>217</v>
      </c>
    </row>
    <row r="136" spans="1:1">
      <c r="A136" t="s">
        <v>125</v>
      </c>
    </row>
    <row r="137" spans="1:1">
      <c r="A137" t="s">
        <v>126</v>
      </c>
    </row>
    <row r="138" spans="1:1">
      <c r="A138" t="s">
        <v>69</v>
      </c>
    </row>
    <row r="139" spans="1:1">
      <c r="A139" t="s">
        <v>87</v>
      </c>
    </row>
    <row r="140" spans="1:1">
      <c r="A140" t="s">
        <v>74</v>
      </c>
    </row>
    <row r="141" spans="1:1">
      <c r="A141" t="s">
        <v>217</v>
      </c>
    </row>
    <row r="142" spans="1:1">
      <c r="A142" t="s">
        <v>127</v>
      </c>
    </row>
    <row r="143" spans="1:1">
      <c r="A143" t="s">
        <v>128</v>
      </c>
    </row>
    <row r="144" spans="1:1">
      <c r="A144" t="s">
        <v>69</v>
      </c>
    </row>
    <row r="145" spans="1:1">
      <c r="A145" t="s">
        <v>87</v>
      </c>
    </row>
    <row r="146" spans="1:1">
      <c r="A146" t="s">
        <v>74</v>
      </c>
    </row>
    <row r="147" spans="1:1">
      <c r="A147" t="s">
        <v>217</v>
      </c>
    </row>
    <row r="148" spans="1:1">
      <c r="A148" t="s">
        <v>129</v>
      </c>
    </row>
    <row r="149" spans="1:1">
      <c r="A149" t="s">
        <v>130</v>
      </c>
    </row>
    <row r="150" spans="1:1">
      <c r="A150" t="s">
        <v>69</v>
      </c>
    </row>
    <row r="151" spans="1:1">
      <c r="A151" t="s">
        <v>87</v>
      </c>
    </row>
    <row r="152" spans="1:1">
      <c r="A152" t="s">
        <v>74</v>
      </c>
    </row>
    <row r="153" spans="1:1">
      <c r="A153" t="s">
        <v>217</v>
      </c>
    </row>
    <row r="156" spans="1:1">
      <c r="A156" t="s">
        <v>131</v>
      </c>
    </row>
    <row r="157" spans="1:1">
      <c r="A157" t="s">
        <v>132</v>
      </c>
    </row>
    <row r="158" spans="1:1">
      <c r="A158" t="s">
        <v>69</v>
      </c>
    </row>
    <row r="159" spans="1:1">
      <c r="A159" t="s">
        <v>133</v>
      </c>
    </row>
    <row r="160" spans="1:1">
      <c r="A160" t="s">
        <v>224</v>
      </c>
    </row>
    <row r="161" spans="1:1">
      <c r="A161" t="s">
        <v>225</v>
      </c>
    </row>
    <row r="162" spans="1:1">
      <c r="A162" t="s">
        <v>134</v>
      </c>
    </row>
    <row r="163" spans="1:1">
      <c r="A163" t="s">
        <v>135</v>
      </c>
    </row>
    <row r="164" spans="1:1">
      <c r="A164" t="s">
        <v>69</v>
      </c>
    </row>
    <row r="165" spans="1:1">
      <c r="A165" t="s">
        <v>133</v>
      </c>
    </row>
    <row r="166" spans="1:1">
      <c r="A166" t="s">
        <v>224</v>
      </c>
    </row>
    <row r="167" spans="1:1">
      <c r="A167" t="s">
        <v>225</v>
      </c>
    </row>
    <row r="169" spans="1:1">
      <c r="A169" t="s">
        <v>136</v>
      </c>
    </row>
    <row r="170" spans="1:1">
      <c r="A170" t="s">
        <v>137</v>
      </c>
    </row>
    <row r="171" spans="1:1">
      <c r="A171" t="s">
        <v>69</v>
      </c>
    </row>
    <row r="172" spans="1:1">
      <c r="A172" t="s">
        <v>87</v>
      </c>
    </row>
    <row r="173" spans="1:1">
      <c r="A173" t="s">
        <v>74</v>
      </c>
    </row>
    <row r="174" spans="1:1">
      <c r="A174" t="s">
        <v>217</v>
      </c>
    </row>
    <row r="176" spans="1:1">
      <c r="A176" t="s">
        <v>138</v>
      </c>
    </row>
    <row r="177" spans="1:1">
      <c r="A177" t="s">
        <v>139</v>
      </c>
    </row>
    <row r="178" spans="1:1">
      <c r="A178" t="s">
        <v>69</v>
      </c>
    </row>
    <row r="179" spans="1:1">
      <c r="A179" t="s">
        <v>87</v>
      </c>
    </row>
    <row r="180" spans="1:1">
      <c r="A180" t="s">
        <v>74</v>
      </c>
    </row>
    <row r="181" spans="1:1">
      <c r="A181" t="s">
        <v>217</v>
      </c>
    </row>
    <row r="183" spans="1:1">
      <c r="A183" t="s">
        <v>140</v>
      </c>
    </row>
    <row r="184" spans="1:1">
      <c r="A184" t="s">
        <v>141</v>
      </c>
    </row>
    <row r="185" spans="1:1">
      <c r="A185" t="s">
        <v>69</v>
      </c>
    </row>
    <row r="186" spans="1:1">
      <c r="A186" t="s">
        <v>87</v>
      </c>
    </row>
    <row r="187" spans="1:1">
      <c r="A187" t="s">
        <v>74</v>
      </c>
    </row>
    <row r="188" spans="1:1">
      <c r="A188" t="s">
        <v>217</v>
      </c>
    </row>
    <row r="190" spans="1:1">
      <c r="A190" t="s">
        <v>142</v>
      </c>
    </row>
    <row r="191" spans="1:1">
      <c r="A191" t="s">
        <v>69</v>
      </c>
    </row>
    <row r="192" spans="1:1">
      <c r="A192" t="s">
        <v>87</v>
      </c>
    </row>
    <row r="193" spans="1:1">
      <c r="A193" t="s">
        <v>74</v>
      </c>
    </row>
    <row r="194" spans="1:1">
      <c r="A194" t="s">
        <v>217</v>
      </c>
    </row>
    <row r="195" spans="1:1">
      <c r="A195" t="s">
        <v>143</v>
      </c>
    </row>
    <row r="197" spans="1:1">
      <c r="A197" t="s">
        <v>144</v>
      </c>
    </row>
    <row r="198" spans="1:1">
      <c r="A198" t="s">
        <v>145</v>
      </c>
    </row>
    <row r="199" spans="1:1">
      <c r="A199" t="s">
        <v>69</v>
      </c>
    </row>
    <row r="200" spans="1:1">
      <c r="A200" t="s">
        <v>87</v>
      </c>
    </row>
    <row r="201" spans="1:1">
      <c r="A201" t="s">
        <v>74</v>
      </c>
    </row>
    <row r="202" spans="1:1">
      <c r="A202" t="s">
        <v>217</v>
      </c>
    </row>
    <row r="203" spans="1:1">
      <c r="A203" t="s">
        <v>146</v>
      </c>
    </row>
    <row r="204" spans="1:1">
      <c r="A204" t="s">
        <v>147</v>
      </c>
    </row>
    <row r="205" spans="1:1">
      <c r="A205" t="s">
        <v>69</v>
      </c>
    </row>
    <row r="206" spans="1:1">
      <c r="A206" t="s">
        <v>148</v>
      </c>
    </row>
    <row r="207" spans="1:1">
      <c r="A207" t="s">
        <v>226</v>
      </c>
    </row>
    <row r="208" spans="1:1">
      <c r="A208" t="s">
        <v>217</v>
      </c>
    </row>
    <row r="209" spans="1:1">
      <c r="A209" t="s">
        <v>149</v>
      </c>
    </row>
    <row r="210" spans="1:1">
      <c r="A210" t="s">
        <v>150</v>
      </c>
    </row>
    <row r="211" spans="1:1">
      <c r="A211" t="s">
        <v>69</v>
      </c>
    </row>
    <row r="212" spans="1:1">
      <c r="A212" t="s">
        <v>87</v>
      </c>
    </row>
    <row r="213" spans="1:1">
      <c r="A213" t="s">
        <v>74</v>
      </c>
    </row>
    <row r="214" spans="1:1">
      <c r="A214" t="s">
        <v>217</v>
      </c>
    </row>
    <row r="217" spans="1:1">
      <c r="A217" t="s">
        <v>151</v>
      </c>
    </row>
    <row r="218" spans="1:1">
      <c r="A218" t="s">
        <v>8</v>
      </c>
    </row>
    <row r="219" spans="1:1">
      <c r="A219" t="s">
        <v>152</v>
      </c>
    </row>
    <row r="220" spans="1:1">
      <c r="A220" t="s">
        <v>69</v>
      </c>
    </row>
    <row r="221" spans="1:1">
      <c r="A221" t="s">
        <v>87</v>
      </c>
    </row>
    <row r="222" spans="1:1">
      <c r="A222" t="s">
        <v>74</v>
      </c>
    </row>
    <row r="223" spans="1:1">
      <c r="A223" t="s">
        <v>217</v>
      </c>
    </row>
    <row r="224" spans="1:1">
      <c r="A224" t="s">
        <v>12</v>
      </c>
    </row>
    <row r="225" spans="1:1">
      <c r="A225" t="s">
        <v>153</v>
      </c>
    </row>
    <row r="226" spans="1:1">
      <c r="A226" t="s">
        <v>154</v>
      </c>
    </row>
    <row r="227" spans="1:1">
      <c r="A227" t="s">
        <v>69</v>
      </c>
    </row>
    <row r="228" spans="1:1">
      <c r="A228" t="s">
        <v>155</v>
      </c>
    </row>
    <row r="229" spans="1:1">
      <c r="A229" t="s">
        <v>155</v>
      </c>
    </row>
    <row r="230" spans="1:1">
      <c r="A230" t="s">
        <v>225</v>
      </c>
    </row>
    <row r="232" spans="1:1">
      <c r="A232" t="s">
        <v>156</v>
      </c>
    </row>
    <row r="233" spans="1:1">
      <c r="A233" t="s">
        <v>157</v>
      </c>
    </row>
    <row r="234" spans="1:1">
      <c r="A234" t="s">
        <v>69</v>
      </c>
    </row>
    <row r="235" spans="1:1">
      <c r="A235" t="s">
        <v>158</v>
      </c>
    </row>
    <row r="236" spans="1:1">
      <c r="A236" t="s">
        <v>227</v>
      </c>
    </row>
    <row r="237" spans="1:1">
      <c r="A237" t="s">
        <v>228</v>
      </c>
    </row>
    <row r="245" spans="1:1">
      <c r="A245" t="s">
        <v>159</v>
      </c>
    </row>
    <row r="246" spans="1:1">
      <c r="A246" t="s">
        <v>160</v>
      </c>
    </row>
    <row r="247" spans="1:1">
      <c r="A247" t="s">
        <v>69</v>
      </c>
    </row>
    <row r="248" spans="1:1">
      <c r="A248" t="s">
        <v>161</v>
      </c>
    </row>
    <row r="249" spans="1:1">
      <c r="A249" t="s">
        <v>229</v>
      </c>
    </row>
    <row r="250" spans="1:1">
      <c r="A250" t="s">
        <v>221</v>
      </c>
    </row>
    <row r="251" spans="1:1">
      <c r="A251" t="s">
        <v>162</v>
      </c>
    </row>
    <row r="252" spans="1:1">
      <c r="A252" t="s">
        <v>163</v>
      </c>
    </row>
    <row r="253" spans="1:1">
      <c r="A253" t="s">
        <v>69</v>
      </c>
    </row>
    <row r="254" spans="1:1">
      <c r="A254" t="s">
        <v>164</v>
      </c>
    </row>
    <row r="255" spans="1:1">
      <c r="A255" t="s">
        <v>165</v>
      </c>
    </row>
    <row r="256" spans="1:1">
      <c r="A256" t="s">
        <v>166</v>
      </c>
    </row>
    <row r="257" spans="1:1">
      <c r="A257" t="s">
        <v>225</v>
      </c>
    </row>
    <row r="258" spans="1:1">
      <c r="A258" t="s">
        <v>167</v>
      </c>
    </row>
    <row r="259" spans="1:1">
      <c r="A259" t="s">
        <v>168</v>
      </c>
    </row>
    <row r="260" spans="1:1">
      <c r="A260" t="s">
        <v>169</v>
      </c>
    </row>
    <row r="261" spans="1:1">
      <c r="A261" t="s">
        <v>170</v>
      </c>
    </row>
    <row r="262" spans="1:1">
      <c r="A262" t="s">
        <v>171</v>
      </c>
    </row>
    <row r="263" spans="1:1">
      <c r="A263" t="s">
        <v>172</v>
      </c>
    </row>
    <row r="264" spans="1:1">
      <c r="A264" t="s">
        <v>173</v>
      </c>
    </row>
    <row r="265" spans="1:1">
      <c r="A265" t="s">
        <v>174</v>
      </c>
    </row>
    <row r="266" spans="1:1">
      <c r="A266" t="s">
        <v>175</v>
      </c>
    </row>
    <row r="267" spans="1:1">
      <c r="A267" t="s">
        <v>176</v>
      </c>
    </row>
    <row r="268" spans="1:1">
      <c r="A268" t="s">
        <v>177</v>
      </c>
    </row>
    <row r="269" spans="1:1">
      <c r="A269" t="s">
        <v>230</v>
      </c>
    </row>
    <row r="270" spans="1:1">
      <c r="A270" t="s">
        <v>231</v>
      </c>
    </row>
    <row r="271" spans="1:1">
      <c r="A271" t="s">
        <v>178</v>
      </c>
    </row>
    <row r="272" spans="1:1">
      <c r="A272" t="s">
        <v>179</v>
      </c>
    </row>
    <row r="273" spans="1:1">
      <c r="A273" t="s">
        <v>180</v>
      </c>
    </row>
    <row r="274" spans="1:1">
      <c r="A274" t="s">
        <v>181</v>
      </c>
    </row>
    <row r="275" spans="1:1">
      <c r="A275" t="s">
        <v>69</v>
      </c>
    </row>
    <row r="276" spans="1:1">
      <c r="A276" t="s">
        <v>182</v>
      </c>
    </row>
    <row r="277" spans="1:1">
      <c r="A277" t="s">
        <v>232</v>
      </c>
    </row>
    <row r="278" spans="1:1">
      <c r="A278" t="s">
        <v>225</v>
      </c>
    </row>
    <row r="279" spans="1:1">
      <c r="A279" t="s">
        <v>183</v>
      </c>
    </row>
    <row r="280" spans="1:1">
      <c r="A280" t="s">
        <v>184</v>
      </c>
    </row>
    <row r="281" spans="1:1">
      <c r="A281" t="s">
        <v>69</v>
      </c>
    </row>
    <row r="282" spans="1:1">
      <c r="A282" t="s">
        <v>182</v>
      </c>
    </row>
    <row r="283" spans="1:1">
      <c r="A283" t="s">
        <v>232</v>
      </c>
    </row>
    <row r="284" spans="1:1">
      <c r="A284" t="s">
        <v>225</v>
      </c>
    </row>
    <row r="285" spans="1:1">
      <c r="A285" t="s">
        <v>185</v>
      </c>
    </row>
    <row r="286" spans="1:1">
      <c r="A286" t="s">
        <v>186</v>
      </c>
    </row>
    <row r="287" spans="1:1">
      <c r="A287" t="s">
        <v>69</v>
      </c>
    </row>
    <row r="288" spans="1:1">
      <c r="A288" t="s">
        <v>182</v>
      </c>
    </row>
    <row r="289" spans="1:1">
      <c r="A289" t="s">
        <v>232</v>
      </c>
    </row>
    <row r="290" spans="1:1">
      <c r="A290" t="s">
        <v>225</v>
      </c>
    </row>
    <row r="296" spans="1:1">
      <c r="A296" t="s">
        <v>187</v>
      </c>
    </row>
    <row r="297" spans="1:1">
      <c r="A297" t="s">
        <v>188</v>
      </c>
    </row>
    <row r="298" spans="1:1">
      <c r="A298" t="s">
        <v>69</v>
      </c>
    </row>
    <row r="299" spans="1:1">
      <c r="A299" t="s">
        <v>189</v>
      </c>
    </row>
    <row r="300" spans="1:1">
      <c r="A300" t="s">
        <v>190</v>
      </c>
    </row>
    <row r="301" spans="1:1">
      <c r="A301" t="s">
        <v>191</v>
      </c>
    </row>
    <row r="302" spans="1:1">
      <c r="A302" t="s">
        <v>233</v>
      </c>
    </row>
    <row r="303" spans="1:1">
      <c r="A303" t="s">
        <v>225</v>
      </c>
    </row>
    <row r="304" spans="1:1">
      <c r="A304" t="s">
        <v>192</v>
      </c>
    </row>
    <row r="305" spans="1:1">
      <c r="A305" t="s">
        <v>193</v>
      </c>
    </row>
    <row r="306" spans="1:1">
      <c r="A306" t="s">
        <v>69</v>
      </c>
    </row>
    <row r="307" spans="1:1">
      <c r="A307" t="s">
        <v>182</v>
      </c>
    </row>
    <row r="308" spans="1:1">
      <c r="A308" t="s">
        <v>232</v>
      </c>
    </row>
    <row r="309" spans="1:1">
      <c r="A309" t="s">
        <v>225</v>
      </c>
    </row>
    <row r="311" spans="1:1">
      <c r="A311" t="s">
        <v>194</v>
      </c>
    </row>
    <row r="312" spans="1:1">
      <c r="A312" t="s">
        <v>195</v>
      </c>
    </row>
    <row r="313" spans="1:1">
      <c r="A313" t="s">
        <v>69</v>
      </c>
    </row>
    <row r="314" spans="1:1">
      <c r="A314" t="s">
        <v>182</v>
      </c>
    </row>
    <row r="315" spans="1:1">
      <c r="A315" t="s">
        <v>232</v>
      </c>
    </row>
    <row r="316" spans="1:1">
      <c r="A316" t="s">
        <v>225</v>
      </c>
    </row>
    <row r="317" spans="1:1">
      <c r="A317" t="s">
        <v>196</v>
      </c>
    </row>
    <row r="318" spans="1:1">
      <c r="A318" t="s">
        <v>197</v>
      </c>
    </row>
    <row r="319" spans="1:1">
      <c r="A319" t="s">
        <v>198</v>
      </c>
    </row>
    <row r="320" spans="1:1">
      <c r="A320" t="s">
        <v>199</v>
      </c>
    </row>
    <row r="321" spans="1:1">
      <c r="A321" t="s">
        <v>200</v>
      </c>
    </row>
    <row r="322" spans="1:1">
      <c r="A322" t="s">
        <v>201</v>
      </c>
    </row>
    <row r="323" spans="1:1">
      <c r="A323" t="s">
        <v>202</v>
      </c>
    </row>
    <row r="324" spans="1:1">
      <c r="A324" t="s">
        <v>199</v>
      </c>
    </row>
    <row r="325" spans="1:1">
      <c r="A325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Estado de Situación</vt:lpstr>
      <vt:lpstr>Est. de Rendimiento Fin</vt:lpstr>
      <vt:lpstr>Cambio del Patrimonio</vt:lpstr>
      <vt:lpstr>Flujo de Efectivo</vt:lpstr>
      <vt:lpstr>Estado Comparativo</vt:lpstr>
      <vt:lpstr>NOTAS 7 AL 48 </vt:lpstr>
      <vt:lpstr>NOTA PPE</vt:lpstr>
      <vt:lpstr>Hoja3</vt:lpstr>
      <vt:lpstr>'NOTAS 7 AL 48 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koralys_de@hotmail.com</cp:lastModifiedBy>
  <cp:lastPrinted>2021-01-22T20:13:00Z</cp:lastPrinted>
  <dcterms:created xsi:type="dcterms:W3CDTF">2018-07-13T15:52:30Z</dcterms:created>
  <dcterms:modified xsi:type="dcterms:W3CDTF">2023-02-28T15:05:48Z</dcterms:modified>
</cp:coreProperties>
</file>